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8960" windowHeight="11640" tabRatio="934" firstSheet="13" activeTab="14"/>
  </bookViews>
  <sheets>
    <sheet name="세입결산(천원단위)" sheetId="1" state="hidden" r:id="rId1"/>
    <sheet name="세입결산(원단위)" sheetId="2" state="hidden" r:id="rId2"/>
    <sheet name="세출결산(천원단위)" sheetId="3" state="hidden" r:id="rId3"/>
    <sheet name="세출결산(원단위)" sheetId="4" state="hidden" r:id="rId4"/>
    <sheet name="수지계산서" sheetId="5" state="hidden" r:id="rId5"/>
    <sheet name="보조금수입명세서" sheetId="6" state="hidden" r:id="rId6"/>
    <sheet name="기타보조금명세서" sheetId="7" state="hidden" r:id="rId7"/>
    <sheet name="기타수입명세서" sheetId="8" state="hidden" r:id="rId8"/>
    <sheet name="인건비명세서" sheetId="9" state="hidden" r:id="rId9"/>
    <sheet name="사업비사용명세서" sheetId="10" state="hidden" r:id="rId10"/>
    <sheet name="기타비용명세서" sheetId="11" state="hidden" r:id="rId11"/>
    <sheet name="예금잔고현황" sheetId="12" state="hidden" r:id="rId12"/>
    <sheet name="감사보고서" sheetId="13" state="hidden" r:id="rId13"/>
    <sheet name="세입결산서" sheetId="14" r:id="rId14"/>
    <sheet name="세출결산서" sheetId="15" r:id="rId15"/>
  </sheets>
  <definedNames>
    <definedName name="_xlnm.Print_Area" localSheetId="1">'세입결산(원단위)'!$A$1:$L$18</definedName>
    <definedName name="_xlnm.Print_Area" localSheetId="0">'세입결산(천원단위)'!$A$1:$L$18</definedName>
    <definedName name="_xlnm.Print_Area" localSheetId="11">'예금잔고현황'!$A$1:$E$17</definedName>
    <definedName name="_xlnm.Print_Titles" localSheetId="13">'세입결산서'!$4:$5</definedName>
    <definedName name="_xlnm.Print_Titles" localSheetId="14">'세출결산서'!$4:$5</definedName>
  </definedNames>
  <calcPr fullCalcOnLoad="1"/>
</workbook>
</file>

<file path=xl/sharedStrings.xml><?xml version="1.0" encoding="utf-8"?>
<sst xmlns="http://schemas.openxmlformats.org/spreadsheetml/2006/main" count="641" uniqueCount="340">
  <si>
    <t>관</t>
  </si>
  <si>
    <t>항</t>
  </si>
  <si>
    <t>전년도이월금</t>
  </si>
  <si>
    <t>송파시각장애인축구장</t>
  </si>
  <si>
    <t>풍납종합사회복지관</t>
  </si>
  <si>
    <t>송파정신장애인사회복귀시설</t>
  </si>
  <si>
    <t>성심공동체</t>
  </si>
  <si>
    <t>성모공동체</t>
  </si>
  <si>
    <t>1. 수입</t>
  </si>
  <si>
    <t xml:space="preserve">    1)재산수입</t>
  </si>
  <si>
    <t xml:space="preserve">       나. 임대료수입</t>
  </si>
  <si>
    <t xml:space="preserve">       다. 기타수입</t>
  </si>
  <si>
    <t xml:space="preserve">    2)사업수입</t>
  </si>
  <si>
    <t xml:space="preserve">    3)과년도수입</t>
  </si>
  <si>
    <t xml:space="preserve">    4)보조금수입</t>
  </si>
  <si>
    <t xml:space="preserve">       가. 정부보조금</t>
  </si>
  <si>
    <t xml:space="preserve">       나. 자본보조금</t>
  </si>
  <si>
    <t xml:space="preserve">       다. 기타보조금</t>
  </si>
  <si>
    <t>수지계산서</t>
  </si>
  <si>
    <t>(단위:원)</t>
  </si>
  <si>
    <t>과목</t>
  </si>
  <si>
    <t xml:space="preserve">        가. 예금이자 </t>
  </si>
  <si>
    <t xml:space="preserve">        나. 잡수입</t>
  </si>
  <si>
    <t>2. 지출</t>
  </si>
  <si>
    <t xml:space="preserve">    1)사무비</t>
  </si>
  <si>
    <t xml:space="preserve">         가. 차입금상환금</t>
  </si>
  <si>
    <t>3. 당기잉여금</t>
  </si>
  <si>
    <t>금액</t>
  </si>
  <si>
    <t>잔  액  합  계</t>
  </si>
  <si>
    <t>이월금</t>
  </si>
  <si>
    <t>풍납노인무료급식</t>
  </si>
  <si>
    <t xml:space="preserve"> </t>
  </si>
  <si>
    <t>(단위 : 천원)</t>
  </si>
  <si>
    <t>보조내역</t>
  </si>
  <si>
    <t>수령일</t>
  </si>
  <si>
    <t>보조구분</t>
  </si>
  <si>
    <t>보조금액</t>
  </si>
  <si>
    <t>보조기관</t>
  </si>
  <si>
    <t>산출기초</t>
  </si>
  <si>
    <t>합  계</t>
  </si>
  <si>
    <t>감사보고서</t>
  </si>
  <si>
    <t xml:space="preserve"> 본인 등의 사회복지법인 재무회계규칙 제20조 1항의 규정에 의하여 </t>
  </si>
  <si>
    <t>적정하였습니다.</t>
  </si>
  <si>
    <t>사회복지법인다산복지재단</t>
  </si>
  <si>
    <t>회계연도의 업무집행 내용과 시설회계에 속하는 수입과 지출에 관한 제반</t>
  </si>
  <si>
    <t>사 업 비 명 세 서</t>
  </si>
  <si>
    <t>구분</t>
  </si>
  <si>
    <t>예금명세서</t>
  </si>
  <si>
    <t>연번</t>
  </si>
  <si>
    <t>은행명</t>
  </si>
  <si>
    <t>계좌번호</t>
  </si>
  <si>
    <t>잔  액</t>
  </si>
  <si>
    <t>비  고</t>
  </si>
  <si>
    <t>법인후원금</t>
  </si>
  <si>
    <t>100-012-016101</t>
  </si>
  <si>
    <t>법인 운영비</t>
  </si>
  <si>
    <t xml:space="preserve"> 합   계</t>
  </si>
  <si>
    <t>(기타) 비 용 명 세 서</t>
  </si>
  <si>
    <t>구   분</t>
  </si>
  <si>
    <t>내  역</t>
  </si>
  <si>
    <t>산출내역</t>
  </si>
  <si>
    <t>금 액</t>
  </si>
  <si>
    <t>사무비</t>
  </si>
  <si>
    <t>운영비</t>
  </si>
  <si>
    <t>합       계</t>
  </si>
  <si>
    <t>기타운영비</t>
  </si>
  <si>
    <t>전출금</t>
  </si>
  <si>
    <t>신한은행</t>
  </si>
  <si>
    <t>우체국</t>
  </si>
  <si>
    <t>013003-01-002328</t>
  </si>
  <si>
    <t>법인운영비</t>
  </si>
  <si>
    <t>013003-01-002439</t>
  </si>
  <si>
    <t>013003-01-002359</t>
  </si>
  <si>
    <t>송파시각장애인정보문화센터</t>
  </si>
  <si>
    <t>송파구장애인운전연습장</t>
  </si>
  <si>
    <t xml:space="preserve"> 수용비 및 수수료(인터넷뱅킹수수료, 각종증명서     발급수수료, 도메인 유지보수료 등) </t>
  </si>
  <si>
    <t>관</t>
  </si>
  <si>
    <t>항</t>
  </si>
  <si>
    <t>목</t>
  </si>
  <si>
    <t>구  분</t>
  </si>
  <si>
    <t>목/세목</t>
  </si>
  <si>
    <t>(합    계)</t>
  </si>
  <si>
    <t>합    계</t>
  </si>
  <si>
    <t>기타보조수입</t>
  </si>
  <si>
    <t>후원금수입</t>
  </si>
  <si>
    <t>이월금</t>
  </si>
  <si>
    <t>후원금이월금</t>
  </si>
  <si>
    <t>예금이자수입</t>
  </si>
  <si>
    <t>후원금예금이자</t>
  </si>
  <si>
    <t>기타잡수입</t>
  </si>
  <si>
    <t>총    계</t>
  </si>
  <si>
    <t>기타예금이자수입</t>
  </si>
  <si>
    <t>보조금수입</t>
  </si>
  <si>
    <t>잡수입</t>
  </si>
  <si>
    <t>사무비</t>
  </si>
  <si>
    <t>인건비</t>
  </si>
  <si>
    <t>기본급</t>
  </si>
  <si>
    <t>국민건강보험료</t>
  </si>
  <si>
    <t>국민연금보험료</t>
  </si>
  <si>
    <t>산재보험료</t>
  </si>
  <si>
    <t>운영비</t>
  </si>
  <si>
    <t>수용비및수수료</t>
  </si>
  <si>
    <t>제세공과금</t>
  </si>
  <si>
    <t>공공요금</t>
  </si>
  <si>
    <t>기타운영비</t>
  </si>
  <si>
    <t>사업비</t>
  </si>
  <si>
    <t>전출금</t>
  </si>
  <si>
    <t>송파인성장애인복지관</t>
  </si>
  <si>
    <t>풍납종합사회복지관</t>
  </si>
  <si>
    <t>예비비</t>
  </si>
  <si>
    <t>(총    계)</t>
  </si>
  <si>
    <t>송파인성장애인복지관 전출금</t>
  </si>
  <si>
    <t>풍납종합사회복지관 전출금</t>
  </si>
  <si>
    <t>제세공과금</t>
  </si>
  <si>
    <t>인 건 비 명 세 서</t>
  </si>
  <si>
    <t>내역</t>
  </si>
  <si>
    <t>비고</t>
  </si>
  <si>
    <t>급여</t>
  </si>
  <si>
    <t>기본급여</t>
  </si>
  <si>
    <t>퇴직적립금</t>
  </si>
  <si>
    <t>건강보험료</t>
  </si>
  <si>
    <t>국민연금</t>
  </si>
  <si>
    <t>산재보험</t>
  </si>
  <si>
    <t>합 계</t>
  </si>
  <si>
    <t>467-05-001930</t>
  </si>
  <si>
    <t xml:space="preserve">       가. 배당 및 이자수입</t>
  </si>
  <si>
    <t xml:space="preserve">        (1)송파인성장애인복지관</t>
  </si>
  <si>
    <t xml:space="preserve">        (2)풍납종합사회복지관</t>
  </si>
  <si>
    <t xml:space="preserve">        (4)송파장애인운전연습장</t>
  </si>
  <si>
    <t xml:space="preserve">        (5)풍납노인무료급식소</t>
  </si>
  <si>
    <t xml:space="preserve">        (8)성모공동체전출금</t>
  </si>
  <si>
    <t xml:space="preserve">        (9)성심공동체전출금</t>
  </si>
  <si>
    <t xml:space="preserve">       (10)풍납데이케어센터</t>
  </si>
  <si>
    <t xml:space="preserve">    2)전출금</t>
  </si>
  <si>
    <t xml:space="preserve">    3)상환금</t>
  </si>
  <si>
    <t xml:space="preserve">    4) 사업비</t>
  </si>
  <si>
    <t xml:space="preserve">    5) 시설비</t>
  </si>
  <si>
    <t xml:space="preserve">    6) 잡지출</t>
  </si>
  <si>
    <t xml:space="preserve">         가. 인건비</t>
  </si>
  <si>
    <t xml:space="preserve">         나. 업무추진비</t>
  </si>
  <si>
    <t xml:space="preserve">         다. 운영비</t>
  </si>
  <si>
    <t>후원금</t>
  </si>
  <si>
    <t>기타수입 명세서</t>
  </si>
  <si>
    <t>목/세목</t>
  </si>
  <si>
    <t>기타예급이자수입/예금이자수입</t>
  </si>
  <si>
    <t>기타예급이자수입/후원금예금이자</t>
  </si>
  <si>
    <t>기타잡수입</t>
  </si>
  <si>
    <t>고용보험</t>
  </si>
  <si>
    <t>업무추진비</t>
  </si>
  <si>
    <t>풍납데이케어센터</t>
  </si>
  <si>
    <t>부채상환금</t>
  </si>
  <si>
    <t>잡지출</t>
  </si>
  <si>
    <t xml:space="preserve">        (7)송파시각장애인축구장</t>
  </si>
  <si>
    <t>고용보험료</t>
  </si>
  <si>
    <t>직책보조비</t>
  </si>
  <si>
    <t>송파정신장애인사회복귀시설</t>
  </si>
  <si>
    <t xml:space="preserve">    5)후원금수입</t>
  </si>
  <si>
    <t xml:space="preserve">    6)기타사업수입</t>
  </si>
  <si>
    <t xml:space="preserve">    7)전입금</t>
  </si>
  <si>
    <t xml:space="preserve">    8)이월금</t>
  </si>
  <si>
    <t xml:space="preserve">    9)잡수입</t>
  </si>
  <si>
    <t xml:space="preserve">         나. 장애인인식개선 상환</t>
  </si>
  <si>
    <t>이월금</t>
  </si>
  <si>
    <t>풍납노인무료급식소</t>
  </si>
  <si>
    <t>기금사업</t>
  </si>
  <si>
    <t>사회복지기금사업 상반기 보조금</t>
  </si>
  <si>
    <t>사회복지기금사업 하반기 보조금</t>
  </si>
  <si>
    <t>후원사업비</t>
  </si>
  <si>
    <t>후원자관리(우편발송,문자,다과비,식대,유류대 등)</t>
  </si>
  <si>
    <t>재산조성비</t>
  </si>
  <si>
    <t>시설비</t>
  </si>
  <si>
    <t>하나은행</t>
  </si>
  <si>
    <t>사회복지기금사업</t>
  </si>
  <si>
    <t>152-910007-93104</t>
  </si>
  <si>
    <t>지정후원금</t>
  </si>
  <si>
    <t>사회복지기금</t>
  </si>
  <si>
    <t>재산조성비</t>
  </si>
  <si>
    <t>(합   계)</t>
  </si>
  <si>
    <t>후원사업비</t>
  </si>
  <si>
    <t>교육연수,포상</t>
  </si>
  <si>
    <t>이월금</t>
  </si>
  <si>
    <t>차기이월금</t>
  </si>
  <si>
    <t>전출금</t>
  </si>
  <si>
    <t xml:space="preserve">    7) 예비비(차기이월금)</t>
  </si>
  <si>
    <t>예비비
(차기이월금)</t>
  </si>
  <si>
    <t>총계</t>
  </si>
  <si>
    <t>송파인성장애인복지관</t>
  </si>
  <si>
    <t>후원금통장     16,634,713</t>
  </si>
  <si>
    <t>운영비통장        104,963</t>
  </si>
  <si>
    <t>기능보강통장  862,700,000</t>
  </si>
  <si>
    <t>기금사업비통장          0</t>
  </si>
  <si>
    <t xml:space="preserve">         (3)송파시각장애인정보문화센터</t>
  </si>
  <si>
    <t xml:space="preserve">         (6)송파정신장애인사회복귀시설</t>
  </si>
  <si>
    <t>보조금수입 명세서</t>
  </si>
  <si>
    <t>12월 27일</t>
  </si>
  <si>
    <t>서울시</t>
  </si>
  <si>
    <t>기타보조금수입 명세서</t>
  </si>
  <si>
    <t>03월25일</t>
  </si>
  <si>
    <t>07월17일</t>
  </si>
  <si>
    <t>기능보강</t>
  </si>
  <si>
    <t>다산중증장애인요양시설 기능보강 사업비</t>
  </si>
  <si>
    <t>후원금</t>
  </si>
  <si>
    <t>지정후원금</t>
  </si>
  <si>
    <t>비지정후원금</t>
  </si>
  <si>
    <t>비지정후원금(cms)</t>
  </si>
  <si>
    <t>전년도 후원금이월금</t>
  </si>
  <si>
    <t>전년도 이월금</t>
  </si>
  <si>
    <t>기금사업 이월금</t>
  </si>
  <si>
    <t>홍보사업비</t>
  </si>
  <si>
    <t>홈페이지계약, 책자발간</t>
  </si>
  <si>
    <t>기관운영비(법인이사회, 자문회의)</t>
  </si>
  <si>
    <t>공공요금(전화요금,전기요금</t>
  </si>
  <si>
    <t>시설비(다산중증장애인요양시설)</t>
  </si>
  <si>
    <t>사회보험</t>
  </si>
  <si>
    <t>새마을금고</t>
  </si>
  <si>
    <t>9002-1553-2422-9</t>
  </si>
  <si>
    <t>우체국</t>
  </si>
  <si>
    <t>013003-01-002918</t>
  </si>
  <si>
    <t>기능보강</t>
  </si>
  <si>
    <t>우리은행</t>
  </si>
  <si>
    <t>우리은행</t>
  </si>
  <si>
    <t>1005-702-211231</t>
  </si>
  <si>
    <t>2013. 12. 31  (단위:원)</t>
  </si>
  <si>
    <t>사회복지법인 다산복지재단의 2013년 1월 1일부터12월 31일로 종결되는</t>
  </si>
  <si>
    <t>2014년  02월  21일</t>
  </si>
  <si>
    <t>감사     유   시   영   (인)</t>
  </si>
  <si>
    <t>증빙서류와 장부를 일반적인 감사기준에 따라 감사를 실시하였습니다.</t>
  </si>
  <si>
    <t xml:space="preserve">업무집행내용과 결산서의 각 항은 정확하였으며, 그 회계처리는 </t>
  </si>
  <si>
    <t>2013년 01월01일부터</t>
  </si>
  <si>
    <t>2013년 12월31일까지</t>
  </si>
  <si>
    <t>보조금수입</t>
  </si>
  <si>
    <t>기능보강</t>
  </si>
  <si>
    <t>합    계</t>
  </si>
  <si>
    <t>차입금</t>
  </si>
  <si>
    <t>기타차입금</t>
  </si>
  <si>
    <t>(합계)</t>
  </si>
  <si>
    <t>사회복지기금이월금</t>
  </si>
  <si>
    <t>기금사업예금이자</t>
  </si>
  <si>
    <t>기관운영비</t>
  </si>
  <si>
    <t>시설장비유지비</t>
  </si>
  <si>
    <t>시설비
(여주기능보강)</t>
  </si>
  <si>
    <t>홍보사업</t>
  </si>
  <si>
    <t>2013년도 사회복지법인 다산복지재단 세입결산서</t>
  </si>
  <si>
    <t>(단위:천원)</t>
  </si>
  <si>
    <t>관</t>
  </si>
  <si>
    <t>항</t>
  </si>
  <si>
    <t>목</t>
  </si>
  <si>
    <t>2013년 세입결산서</t>
  </si>
  <si>
    <t>소계</t>
  </si>
  <si>
    <t>경상보조금</t>
  </si>
  <si>
    <t>자본보조금</t>
  </si>
  <si>
    <t>기타보조금</t>
  </si>
  <si>
    <t>법인전입금</t>
  </si>
  <si>
    <t>기타수입</t>
  </si>
  <si>
    <t>사업수입</t>
  </si>
  <si>
    <t>잡수입
(차입금)</t>
  </si>
  <si>
    <t>전년도이월금</t>
  </si>
  <si>
    <t>기부금</t>
  </si>
  <si>
    <t>총계</t>
  </si>
  <si>
    <t>법인</t>
  </si>
  <si>
    <t>법인사무국</t>
  </si>
  <si>
    <t xml:space="preserve"> </t>
  </si>
  <si>
    <t>송파인성장애인복지관</t>
  </si>
  <si>
    <t>송파시각장애인정보문화센터</t>
  </si>
  <si>
    <t>송파구장애인운전연습장</t>
  </si>
  <si>
    <t>풍납종합사회복지관</t>
  </si>
  <si>
    <t>풍납노인무료급식</t>
  </si>
  <si>
    <t>풍납데이케어센터</t>
  </si>
  <si>
    <t>2013년도 사회복지법인 다산복지재단 세입결산서</t>
  </si>
  <si>
    <t>(단위:원)</t>
  </si>
  <si>
    <t>관</t>
  </si>
  <si>
    <t>항</t>
  </si>
  <si>
    <t>목</t>
  </si>
  <si>
    <t>2013년 세입결산서</t>
  </si>
  <si>
    <t>소계</t>
  </si>
  <si>
    <t>경상보조금</t>
  </si>
  <si>
    <t>자본보조금</t>
  </si>
  <si>
    <t>기타보조금</t>
  </si>
  <si>
    <t>법인전입금</t>
  </si>
  <si>
    <t>기타수입</t>
  </si>
  <si>
    <t>사업수입</t>
  </si>
  <si>
    <t>잡수입
(차입금)</t>
  </si>
  <si>
    <t>전년도이월금</t>
  </si>
  <si>
    <t>기부금</t>
  </si>
  <si>
    <t>법인</t>
  </si>
  <si>
    <t>법인사무국</t>
  </si>
  <si>
    <t xml:space="preserve"> </t>
  </si>
  <si>
    <t>송파시각장애인축구장</t>
  </si>
  <si>
    <t>송파인성장애인복지관</t>
  </si>
  <si>
    <t>송파시각장애인정보문화센터</t>
  </si>
  <si>
    <t>송파구장애인운전연습장</t>
  </si>
  <si>
    <t>풍납종합사회복지관</t>
  </si>
  <si>
    <t>풍납노인무료급식</t>
  </si>
  <si>
    <t>성모공동체</t>
  </si>
  <si>
    <t>2013년도 사회복지법인 다산복지재단  세출결산서</t>
  </si>
  <si>
    <r>
      <t>2013</t>
    </r>
    <r>
      <rPr>
        <sz val="11"/>
        <rFont val="돋움"/>
        <family val="3"/>
      </rPr>
      <t>년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세출결산서</t>
    </r>
  </si>
  <si>
    <t>소계</t>
  </si>
  <si>
    <t>사무비</t>
  </si>
  <si>
    <t>사업비</t>
  </si>
  <si>
    <t>재산조성비</t>
  </si>
  <si>
    <r>
      <t>잡지출</t>
    </r>
    <r>
      <rPr>
        <sz val="11"/>
        <rFont val="돋움"/>
        <family val="3"/>
      </rPr>
      <t xml:space="preserve">/
전출금    </t>
    </r>
    <r>
      <rPr>
        <sz val="11"/>
        <rFont val="돋움"/>
        <family val="3"/>
      </rPr>
      <t>(반환금</t>
    </r>
    <r>
      <rPr>
        <sz val="11"/>
        <rFont val="돋움"/>
        <family val="3"/>
      </rPr>
      <t>/         상환금)</t>
    </r>
  </si>
  <si>
    <t>이월금
(운영충당및
환경개선금)</t>
  </si>
  <si>
    <t>인건비</t>
  </si>
  <si>
    <t>업무추진</t>
  </si>
  <si>
    <t>운영비</t>
  </si>
  <si>
    <t>총계</t>
  </si>
  <si>
    <t>법인</t>
  </si>
  <si>
    <t>법인사무국</t>
  </si>
  <si>
    <t>송파시각장애인축구장</t>
  </si>
  <si>
    <t>(단위:원)</t>
  </si>
  <si>
    <t>이월금</t>
  </si>
  <si>
    <r>
      <t>[</t>
    </r>
    <r>
      <rPr>
        <sz val="11"/>
        <color indexed="8"/>
        <rFont val="HCI Tulip"/>
        <family val="2"/>
      </rPr>
      <t>별지 제5호서식]</t>
    </r>
  </si>
  <si>
    <t>세입결산서(법인용)</t>
  </si>
  <si>
    <t>정부보조금</t>
  </si>
  <si>
    <t>법인부담금</t>
  </si>
  <si>
    <t>후원금</t>
  </si>
  <si>
    <t>계</t>
  </si>
  <si>
    <t>과 목</t>
  </si>
  <si>
    <t>결산</t>
  </si>
  <si>
    <t>증감</t>
  </si>
  <si>
    <t>예산</t>
  </si>
  <si>
    <t>합    계</t>
  </si>
  <si>
    <t>기타예금이자수입</t>
  </si>
  <si>
    <t>기금사업예금이자</t>
  </si>
  <si>
    <r>
      <t>[</t>
    </r>
    <r>
      <rPr>
        <sz val="11"/>
        <color indexed="8"/>
        <rFont val="돋움"/>
        <family val="3"/>
      </rPr>
      <t>별지</t>
    </r>
    <r>
      <rPr>
        <sz val="11"/>
        <color indexed="8"/>
        <rFont val="HCI Tulip"/>
        <family val="2"/>
      </rPr>
      <t xml:space="preserve"> </t>
    </r>
    <r>
      <rPr>
        <sz val="11"/>
        <color indexed="8"/>
        <rFont val="돋움"/>
        <family val="3"/>
      </rPr>
      <t>제</t>
    </r>
    <r>
      <rPr>
        <sz val="11"/>
        <color indexed="8"/>
        <rFont val="HCI Tulip"/>
        <family val="2"/>
      </rPr>
      <t>5</t>
    </r>
    <r>
      <rPr>
        <sz val="11"/>
        <color indexed="8"/>
        <rFont val="돋움"/>
        <family val="3"/>
      </rPr>
      <t>호의</t>
    </r>
    <r>
      <rPr>
        <sz val="11"/>
        <color indexed="8"/>
        <rFont val="HCI Tulip"/>
        <family val="2"/>
      </rPr>
      <t xml:space="preserve">2 </t>
    </r>
    <r>
      <rPr>
        <sz val="11"/>
        <color indexed="8"/>
        <rFont val="돋움"/>
        <family val="3"/>
      </rPr>
      <t>서식</t>
    </r>
    <r>
      <rPr>
        <sz val="11"/>
        <color indexed="8"/>
        <rFont val="HCI Tulip"/>
        <family val="2"/>
      </rPr>
      <t>]</t>
    </r>
  </si>
  <si>
    <t>세출결산서(법인용)</t>
  </si>
  <si>
    <t>정부보조금</t>
  </si>
  <si>
    <t>법인부담금</t>
  </si>
  <si>
    <t>후원금</t>
  </si>
  <si>
    <t>이월금</t>
  </si>
  <si>
    <t>전년도이월금</t>
  </si>
  <si>
    <t>잡수입</t>
  </si>
  <si>
    <t>(합    계)</t>
  </si>
  <si>
    <t>사무비</t>
  </si>
  <si>
    <t>(합    계)</t>
  </si>
  <si>
    <t>사업비</t>
  </si>
  <si>
    <t>교육연수,포상</t>
  </si>
  <si>
    <t>전출금</t>
  </si>
  <si>
    <t>(합    계)</t>
  </si>
  <si>
    <t>(합    계)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</si>
</sst>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#,##0_ "/>
    <numFmt numFmtId="183" formatCode="0_ "/>
    <numFmt numFmtId="184" formatCode="mm&quot;월&quot;\ dd&quot;일&quot;"/>
    <numFmt numFmtId="185" formatCode="#,##0_);[Red]\(#,##0\)"/>
    <numFmt numFmtId="186" formatCode="#,###,"/>
    <numFmt numFmtId="187" formatCode="_-* #,##0.0_-;\-* #,##0.0_-;_-* &quot;-&quot;_-;_-@_-"/>
    <numFmt numFmtId="188" formatCode="0.0_ "/>
    <numFmt numFmtId="189" formatCode="##,###,\ "/>
    <numFmt numFmtId="190" formatCode="[$-412]yyyy&quot;년&quot;\ m&quot;월&quot;\ d&quot;일&quot;\ dddd"/>
  </numFmts>
  <fonts count="65">
    <font>
      <sz val="11"/>
      <name val="돋움"/>
      <family val="3"/>
    </font>
    <font>
      <b/>
      <sz val="20"/>
      <name val="굴림체"/>
      <family val="3"/>
    </font>
    <font>
      <sz val="8"/>
      <name val="돋움"/>
      <family val="3"/>
    </font>
    <font>
      <sz val="11"/>
      <name val="굴림체"/>
      <family val="3"/>
    </font>
    <font>
      <b/>
      <sz val="18"/>
      <name val="돋움"/>
      <family val="3"/>
    </font>
    <font>
      <sz val="10"/>
      <name val="굴림체"/>
      <family val="3"/>
    </font>
    <font>
      <sz val="20"/>
      <name val="굴림체"/>
      <family val="3"/>
    </font>
    <font>
      <sz val="12"/>
      <name val="굴림체"/>
      <family val="3"/>
    </font>
    <font>
      <sz val="10"/>
      <name val="돋움"/>
      <family val="3"/>
    </font>
    <font>
      <b/>
      <sz val="22"/>
      <name val="궁서체"/>
      <family val="1"/>
    </font>
    <font>
      <sz val="14"/>
      <name val="궁서체"/>
      <family val="1"/>
    </font>
    <font>
      <b/>
      <sz val="14"/>
      <name val="궁서체"/>
      <family val="1"/>
    </font>
    <font>
      <b/>
      <sz val="12"/>
      <name val="궁서체"/>
      <family val="1"/>
    </font>
    <font>
      <sz val="12"/>
      <name val="궁서체"/>
      <family val="1"/>
    </font>
    <font>
      <b/>
      <sz val="11"/>
      <name val="돋움"/>
      <family val="3"/>
    </font>
    <font>
      <sz val="10"/>
      <name val="HY동녘B"/>
      <family val="1"/>
    </font>
    <font>
      <b/>
      <sz val="16"/>
      <name val="HY동녘B"/>
      <family val="1"/>
    </font>
    <font>
      <sz val="11"/>
      <name val="HY동녘B"/>
      <family val="1"/>
    </font>
    <font>
      <b/>
      <sz val="20"/>
      <name val="HY동녘B"/>
      <family val="1"/>
    </font>
    <font>
      <sz val="12"/>
      <name val="HY동녘B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20"/>
      <name val="HY동녘B"/>
      <family val="1"/>
    </font>
    <font>
      <sz val="11"/>
      <color indexed="8"/>
      <name val="HCI Tulip"/>
      <family val="2"/>
    </font>
    <font>
      <sz val="11"/>
      <color indexed="8"/>
      <name val="돋움"/>
      <family val="3"/>
    </font>
    <font>
      <sz val="8"/>
      <name val="맑은 고딕"/>
      <family val="3"/>
    </font>
    <font>
      <sz val="11"/>
      <color indexed="8"/>
      <name val="굴림체"/>
      <family val="3"/>
    </font>
    <font>
      <sz val="14"/>
      <color indexed="8"/>
      <name val="굴림체"/>
      <family val="3"/>
    </font>
    <font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체"/>
      <family val="3"/>
    </font>
    <font>
      <sz val="11"/>
      <color rgb="FF000000"/>
      <name val="HCI Tulip"/>
      <family val="2"/>
    </font>
    <font>
      <sz val="14"/>
      <color theme="1"/>
      <name val="굴림체"/>
      <family val="3"/>
    </font>
    <font>
      <sz val="10"/>
      <color theme="1"/>
      <name val="굴림체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4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4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44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44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44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44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44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44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44" fillId="20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44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44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4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45" fillId="2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45" fillId="27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4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4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4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4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4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4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45" fillId="40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45" fillId="4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4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44" borderId="1" applyNumberFormat="0" applyAlignment="0" applyProtection="0"/>
    <xf numFmtId="0" fontId="29" fillId="45" borderId="2" applyNumberFormat="0" applyAlignment="0" applyProtection="0"/>
    <xf numFmtId="0" fontId="29" fillId="45" borderId="2" applyNumberFormat="0" applyAlignment="0" applyProtection="0"/>
    <xf numFmtId="0" fontId="29" fillId="45" borderId="2" applyNumberFormat="0" applyAlignment="0" applyProtection="0"/>
    <xf numFmtId="0" fontId="29" fillId="45" borderId="2" applyNumberFormat="0" applyAlignment="0" applyProtection="0"/>
    <xf numFmtId="0" fontId="29" fillId="45" borderId="2" applyNumberFormat="0" applyAlignment="0" applyProtection="0"/>
    <xf numFmtId="0" fontId="29" fillId="45" borderId="2" applyNumberFormat="0" applyAlignment="0" applyProtection="0"/>
    <xf numFmtId="0" fontId="48" fillId="4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0" fillId="47" borderId="3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9" fontId="0" fillId="0" borderId="0" applyFont="0" applyFill="0" applyBorder="0" applyAlignment="0" applyProtection="0"/>
    <xf numFmtId="0" fontId="49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51" borderId="5" applyNumberFormat="0" applyAlignment="0" applyProtection="0"/>
    <xf numFmtId="0" fontId="31" fillId="52" borderId="6" applyNumberFormat="0" applyAlignment="0" applyProtection="0"/>
    <xf numFmtId="0" fontId="31" fillId="52" borderId="6" applyNumberFormat="0" applyAlignment="0" applyProtection="0"/>
    <xf numFmtId="0" fontId="31" fillId="52" borderId="6" applyNumberFormat="0" applyAlignment="0" applyProtection="0"/>
    <xf numFmtId="0" fontId="31" fillId="52" borderId="6" applyNumberFormat="0" applyAlignment="0" applyProtection="0"/>
    <xf numFmtId="0" fontId="31" fillId="52" borderId="6" applyNumberFormat="0" applyAlignment="0" applyProtection="0"/>
    <xf numFmtId="0" fontId="31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54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58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5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60" fillId="44" borderId="17" applyNumberFormat="0" applyAlignment="0" applyProtection="0"/>
    <xf numFmtId="0" fontId="28" fillId="45" borderId="18" applyNumberFormat="0" applyAlignment="0" applyProtection="0"/>
    <xf numFmtId="0" fontId="28" fillId="45" borderId="18" applyNumberFormat="0" applyAlignment="0" applyProtection="0"/>
    <xf numFmtId="0" fontId="28" fillId="45" borderId="18" applyNumberFormat="0" applyAlignment="0" applyProtection="0"/>
    <xf numFmtId="0" fontId="28" fillId="45" borderId="18" applyNumberFormat="0" applyAlignment="0" applyProtection="0"/>
    <xf numFmtId="0" fontId="28" fillId="45" borderId="18" applyNumberFormat="0" applyAlignment="0" applyProtection="0"/>
    <xf numFmtId="0" fontId="28" fillId="45" borderId="18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</cellStyleXfs>
  <cellXfs count="305">
    <xf numFmtId="0" fontId="0" fillId="0" borderId="0" xfId="0" applyAlignment="1">
      <alignment vertical="center"/>
    </xf>
    <xf numFmtId="0" fontId="3" fillId="0" borderId="19" xfId="0" applyFont="1" applyBorder="1" applyAlignment="1">
      <alignment vertical="center"/>
    </xf>
    <xf numFmtId="41" fontId="3" fillId="0" borderId="20" xfId="234" applyFont="1" applyBorder="1" applyAlignment="1">
      <alignment horizontal="right" vertical="center"/>
    </xf>
    <xf numFmtId="41" fontId="3" fillId="0" borderId="21" xfId="234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41" fontId="3" fillId="0" borderId="23" xfId="234" applyFont="1" applyBorder="1" applyAlignment="1">
      <alignment horizontal="right" vertical="center"/>
    </xf>
    <xf numFmtId="182" fontId="3" fillId="0" borderId="23" xfId="234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41" fontId="5" fillId="0" borderId="20" xfId="234" applyFont="1" applyBorder="1" applyAlignment="1">
      <alignment horizontal="right" vertical="center" shrinkToFit="1"/>
    </xf>
    <xf numFmtId="41" fontId="5" fillId="0" borderId="21" xfId="234" applyFont="1" applyBorder="1" applyAlignment="1">
      <alignment horizontal="right" vertical="center" shrinkToFit="1"/>
    </xf>
    <xf numFmtId="0" fontId="5" fillId="0" borderId="20" xfId="0" applyFont="1" applyBorder="1" applyAlignment="1">
      <alignment horizontal="left" vertical="center" shrinkToFit="1"/>
    </xf>
    <xf numFmtId="182" fontId="5" fillId="0" borderId="20" xfId="234" applyNumberFormat="1" applyFont="1" applyBorder="1" applyAlignment="1">
      <alignment horizontal="right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left" vertical="center" shrinkToFit="1"/>
    </xf>
    <xf numFmtId="41" fontId="5" fillId="0" borderId="23" xfId="234" applyFont="1" applyBorder="1" applyAlignment="1">
      <alignment horizontal="right" vertical="center" shrinkToFit="1"/>
    </xf>
    <xf numFmtId="182" fontId="5" fillId="0" borderId="23" xfId="234" applyNumberFormat="1" applyFont="1" applyBorder="1" applyAlignment="1">
      <alignment horizontal="right" vertical="center" shrinkToFit="1"/>
    </xf>
    <xf numFmtId="41" fontId="5" fillId="0" borderId="24" xfId="234" applyFont="1" applyBorder="1" applyAlignment="1">
      <alignment horizontal="right" vertical="center" shrinkToFi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1" fontId="3" fillId="15" borderId="20" xfId="234" applyFont="1" applyFill="1" applyBorder="1" applyAlignment="1">
      <alignment vertical="center"/>
    </xf>
    <xf numFmtId="41" fontId="3" fillId="0" borderId="20" xfId="234" applyFont="1" applyBorder="1" applyAlignment="1">
      <alignment vertical="center"/>
    </xf>
    <xf numFmtId="41" fontId="3" fillId="55" borderId="20" xfId="234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2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 shrinkToFit="1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82" fontId="17" fillId="0" borderId="0" xfId="0" applyNumberFormat="1" applyFont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182" fontId="17" fillId="0" borderId="26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82" fontId="17" fillId="0" borderId="20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41" fontId="3" fillId="0" borderId="0" xfId="234" applyFont="1" applyFill="1" applyBorder="1" applyAlignment="1">
      <alignment horizontal="right" vertical="center"/>
    </xf>
    <xf numFmtId="41" fontId="0" fillId="0" borderId="0" xfId="234" applyFont="1" applyAlignment="1">
      <alignment vertical="center"/>
    </xf>
    <xf numFmtId="41" fontId="0" fillId="0" borderId="0" xfId="0" applyNumberFormat="1" applyAlignment="1">
      <alignment vertical="center"/>
    </xf>
    <xf numFmtId="0" fontId="44" fillId="0" borderId="0" xfId="310">
      <alignment vertical="center"/>
      <protection/>
    </xf>
    <xf numFmtId="0" fontId="44" fillId="0" borderId="0" xfId="310" applyFont="1">
      <alignment vertical="center"/>
      <protection/>
    </xf>
    <xf numFmtId="0" fontId="8" fillId="0" borderId="0" xfId="0" applyFont="1" applyAlignment="1">
      <alignment horizontal="center" vertical="center"/>
    </xf>
    <xf numFmtId="185" fontId="8" fillId="0" borderId="0" xfId="0" applyNumberFormat="1" applyFont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5" fillId="0" borderId="38" xfId="0" applyFont="1" applyBorder="1" applyAlignment="1">
      <alignment horizontal="center" vertical="center"/>
    </xf>
    <xf numFmtId="0" fontId="44" fillId="0" borderId="0" xfId="308" applyAlignment="1">
      <alignment vertical="center" shrinkToFit="1"/>
      <protection/>
    </xf>
    <xf numFmtId="0" fontId="15" fillId="0" borderId="1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185" fontId="15" fillId="0" borderId="32" xfId="0" applyNumberFormat="1" applyFont="1" applyBorder="1" applyAlignment="1">
      <alignment horizontal="left" vertical="center" indent="1"/>
    </xf>
    <xf numFmtId="3" fontId="15" fillId="0" borderId="36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3" fillId="15" borderId="21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41" fontId="3" fillId="55" borderId="21" xfId="0" applyNumberFormat="1" applyFont="1" applyFill="1" applyBorder="1" applyAlignment="1">
      <alignment vertical="center"/>
    </xf>
    <xf numFmtId="3" fontId="3" fillId="56" borderId="45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189" fontId="15" fillId="0" borderId="32" xfId="234" applyNumberFormat="1" applyFont="1" applyBorder="1" applyAlignment="1">
      <alignment horizontal="center" vertical="center"/>
    </xf>
    <xf numFmtId="189" fontId="15" fillId="0" borderId="33" xfId="234" applyNumberFormat="1" applyFont="1" applyBorder="1" applyAlignment="1">
      <alignment horizontal="center" vertical="center"/>
    </xf>
    <xf numFmtId="189" fontId="15" fillId="0" borderId="34" xfId="234" applyNumberFormat="1" applyFont="1" applyBorder="1" applyAlignment="1">
      <alignment horizontal="center" vertical="center"/>
    </xf>
    <xf numFmtId="189" fontId="15" fillId="0" borderId="0" xfId="0" applyNumberFormat="1" applyFont="1" applyAlignment="1">
      <alignment vertical="center"/>
    </xf>
    <xf numFmtId="0" fontId="15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vertical="center"/>
    </xf>
    <xf numFmtId="189" fontId="15" fillId="0" borderId="42" xfId="0" applyNumberFormat="1" applyFont="1" applyBorder="1" applyAlignment="1">
      <alignment horizontal="right" vertical="center"/>
    </xf>
    <xf numFmtId="189" fontId="15" fillId="0" borderId="20" xfId="0" applyNumberFormat="1" applyFont="1" applyBorder="1" applyAlignment="1">
      <alignment horizontal="right" vertical="center"/>
    </xf>
    <xf numFmtId="189" fontId="15" fillId="0" borderId="31" xfId="0" applyNumberFormat="1" applyFont="1" applyBorder="1" applyAlignment="1">
      <alignment horizontal="right" vertical="center"/>
    </xf>
    <xf numFmtId="189" fontId="15" fillId="0" borderId="32" xfId="0" applyNumberFormat="1" applyFont="1" applyBorder="1" applyAlignment="1">
      <alignment horizontal="right" vertical="center"/>
    </xf>
    <xf numFmtId="189" fontId="15" fillId="0" borderId="46" xfId="0" applyNumberFormat="1" applyFont="1" applyBorder="1" applyAlignment="1">
      <alignment horizontal="right" vertical="center"/>
    </xf>
    <xf numFmtId="189" fontId="15" fillId="0" borderId="33" xfId="0" applyNumberFormat="1" applyFont="1" applyBorder="1" applyAlignment="1">
      <alignment horizontal="right" vertical="center"/>
    </xf>
    <xf numFmtId="189" fontId="15" fillId="0" borderId="34" xfId="0" applyNumberFormat="1" applyFont="1" applyBorder="1" applyAlignment="1">
      <alignment horizontal="right" vertical="center"/>
    </xf>
    <xf numFmtId="189" fontId="15" fillId="0" borderId="32" xfId="234" applyNumberFormat="1" applyFont="1" applyBorder="1" applyAlignment="1">
      <alignment horizontal="right" vertical="center"/>
    </xf>
    <xf numFmtId="189" fontId="15" fillId="0" borderId="34" xfId="234" applyNumberFormat="1" applyFont="1" applyBorder="1" applyAlignment="1">
      <alignment horizontal="right" vertical="center"/>
    </xf>
    <xf numFmtId="189" fontId="8" fillId="0" borderId="0" xfId="0" applyNumberFormat="1" applyFont="1" applyAlignment="1">
      <alignment horizontal="center" vertical="center"/>
    </xf>
    <xf numFmtId="41" fontId="3" fillId="0" borderId="20" xfId="234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 shrinkToFit="1"/>
    </xf>
    <xf numFmtId="41" fontId="3" fillId="0" borderId="21" xfId="234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49" fontId="0" fillId="0" borderId="0" xfId="0" applyNumberFormat="1" applyAlignment="1">
      <alignment vertical="center"/>
    </xf>
    <xf numFmtId="0" fontId="0" fillId="0" borderId="48" xfId="0" applyBorder="1" applyAlignment="1">
      <alignment vertical="center"/>
    </xf>
    <xf numFmtId="41" fontId="3" fillId="0" borderId="48" xfId="234" applyFont="1" applyFill="1" applyBorder="1" applyAlignment="1">
      <alignment horizontal="right" vertical="center"/>
    </xf>
    <xf numFmtId="41" fontId="3" fillId="0" borderId="20" xfId="234" applyFont="1" applyBorder="1" applyAlignment="1">
      <alignment horizontal="center" vertical="center"/>
    </xf>
    <xf numFmtId="41" fontId="3" fillId="0" borderId="21" xfId="234" applyFont="1" applyBorder="1" applyAlignment="1">
      <alignment horizontal="center" vertical="center"/>
    </xf>
    <xf numFmtId="41" fontId="3" fillId="0" borderId="20" xfId="234" applyFont="1" applyBorder="1" applyAlignment="1">
      <alignment horizontal="center" vertical="center" wrapText="1"/>
    </xf>
    <xf numFmtId="41" fontId="3" fillId="0" borderId="20" xfId="234" applyFont="1" applyBorder="1" applyAlignment="1">
      <alignment horizontal="center" vertical="center" shrinkToFit="1"/>
    </xf>
    <xf numFmtId="182" fontId="5" fillId="0" borderId="0" xfId="234" applyNumberFormat="1" applyFont="1" applyFill="1" applyBorder="1" applyAlignment="1">
      <alignment horizontal="right" vertical="center" shrinkToFit="1"/>
    </xf>
    <xf numFmtId="0" fontId="0" fillId="0" borderId="20" xfId="0" applyFont="1" applyBorder="1" applyAlignment="1">
      <alignment horizontal="center" vertical="center" shrinkToFit="1"/>
    </xf>
    <xf numFmtId="41" fontId="3" fillId="0" borderId="24" xfId="234" applyFont="1" applyBorder="1" applyAlignment="1">
      <alignment horizontal="right" vertical="center"/>
    </xf>
    <xf numFmtId="41" fontId="5" fillId="0" borderId="20" xfId="234" applyFont="1" applyBorder="1" applyAlignment="1">
      <alignment horizontal="right" vertical="center"/>
    </xf>
    <xf numFmtId="41" fontId="5" fillId="0" borderId="21" xfId="234" applyFont="1" applyBorder="1" applyAlignment="1">
      <alignment horizontal="right" vertical="center"/>
    </xf>
    <xf numFmtId="189" fontId="3" fillId="0" borderId="20" xfId="234" applyNumberFormat="1" applyFont="1" applyBorder="1" applyAlignment="1">
      <alignment horizontal="right" vertical="center"/>
    </xf>
    <xf numFmtId="189" fontId="3" fillId="0" borderId="21" xfId="234" applyNumberFormat="1" applyFont="1" applyBorder="1" applyAlignment="1">
      <alignment horizontal="right" vertical="center"/>
    </xf>
    <xf numFmtId="189" fontId="5" fillId="0" borderId="20" xfId="234" applyNumberFormat="1" applyFont="1" applyBorder="1" applyAlignment="1">
      <alignment horizontal="right" vertical="center" shrinkToFit="1"/>
    </xf>
    <xf numFmtId="189" fontId="5" fillId="0" borderId="20" xfId="234" applyNumberFormat="1" applyFont="1" applyBorder="1" applyAlignment="1">
      <alignment horizontal="right" vertical="center"/>
    </xf>
    <xf numFmtId="189" fontId="5" fillId="0" borderId="21" xfId="234" applyNumberFormat="1" applyFont="1" applyBorder="1" applyAlignment="1">
      <alignment horizontal="right" vertical="center" shrinkToFit="1"/>
    </xf>
    <xf numFmtId="189" fontId="5" fillId="0" borderId="23" xfId="234" applyNumberFormat="1" applyFont="1" applyBorder="1" applyAlignment="1">
      <alignment horizontal="right" vertical="center" shrinkToFit="1"/>
    </xf>
    <xf numFmtId="189" fontId="5" fillId="0" borderId="24" xfId="234" applyNumberFormat="1" applyFont="1" applyBorder="1" applyAlignment="1">
      <alignment horizontal="right" vertical="center" shrinkToFit="1"/>
    </xf>
    <xf numFmtId="0" fontId="15" fillId="0" borderId="3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49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/>
    </xf>
    <xf numFmtId="189" fontId="15" fillId="0" borderId="50" xfId="0" applyNumberFormat="1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189" fontId="15" fillId="0" borderId="32" xfId="0" applyNumberFormat="1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 shrinkToFit="1"/>
    </xf>
    <xf numFmtId="189" fontId="15" fillId="0" borderId="46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189" fontId="15" fillId="0" borderId="53" xfId="0" applyNumberFormat="1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186" fontId="15" fillId="0" borderId="50" xfId="234" applyNumberFormat="1" applyFont="1" applyBorder="1" applyAlignment="1">
      <alignment horizontal="right" vertical="center"/>
    </xf>
    <xf numFmtId="3" fontId="15" fillId="0" borderId="51" xfId="0" applyNumberFormat="1" applyFont="1" applyBorder="1" applyAlignment="1">
      <alignment horizontal="center" vertical="center"/>
    </xf>
    <xf numFmtId="186" fontId="15" fillId="0" borderId="23" xfId="234" applyNumberFormat="1" applyFont="1" applyBorder="1" applyAlignment="1">
      <alignment horizontal="right" vertical="center"/>
    </xf>
    <xf numFmtId="0" fontId="15" fillId="0" borderId="24" xfId="0" applyFont="1" applyBorder="1" applyAlignment="1">
      <alignment horizontal="center" vertical="center"/>
    </xf>
    <xf numFmtId="182" fontId="0" fillId="0" borderId="0" xfId="0" applyNumberFormat="1" applyBorder="1" applyAlignment="1">
      <alignment vertical="center"/>
    </xf>
    <xf numFmtId="41" fontId="44" fillId="0" borderId="0" xfId="234" applyFont="1" applyAlignment="1">
      <alignment vertical="center"/>
    </xf>
    <xf numFmtId="0" fontId="3" fillId="57" borderId="56" xfId="0" applyFont="1" applyFill="1" applyBorder="1" applyAlignment="1">
      <alignment vertical="center"/>
    </xf>
    <xf numFmtId="0" fontId="3" fillId="57" borderId="57" xfId="0" applyFont="1" applyFill="1" applyBorder="1" applyAlignment="1">
      <alignment vertical="center"/>
    </xf>
    <xf numFmtId="0" fontId="15" fillId="0" borderId="58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189" fontId="15" fillId="0" borderId="50" xfId="0" applyNumberFormat="1" applyFont="1" applyBorder="1" applyAlignment="1">
      <alignment horizontal="right" vertical="center"/>
    </xf>
    <xf numFmtId="185" fontId="15" fillId="0" borderId="32" xfId="0" applyNumberFormat="1" applyFont="1" applyBorder="1" applyAlignment="1">
      <alignment horizontal="left" vertical="center" wrapText="1" indent="1"/>
    </xf>
    <xf numFmtId="0" fontId="17" fillId="0" borderId="58" xfId="0" applyFont="1" applyBorder="1" applyAlignment="1">
      <alignment horizontal="center" vertical="center"/>
    </xf>
    <xf numFmtId="185" fontId="15" fillId="0" borderId="59" xfId="0" applyNumberFormat="1" applyFont="1" applyBorder="1" applyAlignment="1">
      <alignment horizontal="left" vertical="center" indent="1"/>
    </xf>
    <xf numFmtId="189" fontId="15" fillId="0" borderId="59" xfId="234" applyNumberFormat="1" applyFont="1" applyBorder="1" applyAlignment="1">
      <alignment horizontal="right" vertical="center"/>
    </xf>
    <xf numFmtId="3" fontId="15" fillId="0" borderId="60" xfId="0" applyNumberFormat="1" applyFont="1" applyBorder="1" applyAlignment="1">
      <alignment horizontal="center" vertical="center"/>
    </xf>
    <xf numFmtId="185" fontId="15" fillId="0" borderId="61" xfId="0" applyNumberFormat="1" applyFont="1" applyBorder="1" applyAlignment="1">
      <alignment horizontal="left" vertical="center" indent="1"/>
    </xf>
    <xf numFmtId="189" fontId="15" fillId="0" borderId="61" xfId="234" applyNumberFormat="1" applyFont="1" applyBorder="1" applyAlignment="1">
      <alignment horizontal="right" vertical="center"/>
    </xf>
    <xf numFmtId="3" fontId="15" fillId="0" borderId="62" xfId="0" applyNumberFormat="1" applyFont="1" applyBorder="1" applyAlignment="1">
      <alignment horizontal="center" vertical="center"/>
    </xf>
    <xf numFmtId="186" fontId="3" fillId="0" borderId="20" xfId="234" applyNumberFormat="1" applyFont="1" applyBorder="1" applyAlignment="1">
      <alignment horizontal="right" vertical="center"/>
    </xf>
    <xf numFmtId="186" fontId="3" fillId="0" borderId="21" xfId="234" applyNumberFormat="1" applyFont="1" applyBorder="1" applyAlignment="1">
      <alignment horizontal="right" vertical="center"/>
    </xf>
    <xf numFmtId="186" fontId="3" fillId="0" borderId="23" xfId="234" applyNumberFormat="1" applyFont="1" applyBorder="1" applyAlignment="1">
      <alignment horizontal="right" vertical="center"/>
    </xf>
    <xf numFmtId="186" fontId="3" fillId="0" borderId="24" xfId="234" applyNumberFormat="1" applyFont="1" applyBorder="1" applyAlignment="1">
      <alignment horizontal="right" vertical="center"/>
    </xf>
    <xf numFmtId="41" fontId="3" fillId="0" borderId="21" xfId="234" applyFont="1" applyBorder="1" applyAlignment="1">
      <alignment vertical="center"/>
    </xf>
    <xf numFmtId="186" fontId="5" fillId="0" borderId="20" xfId="234" applyNumberFormat="1" applyFont="1" applyBorder="1" applyAlignment="1">
      <alignment horizontal="right" vertical="center" shrinkToFit="1"/>
    </xf>
    <xf numFmtId="186" fontId="5" fillId="0" borderId="21" xfId="234" applyNumberFormat="1" applyFont="1" applyBorder="1" applyAlignment="1">
      <alignment horizontal="right" vertical="center" shrinkToFit="1"/>
    </xf>
    <xf numFmtId="189" fontId="0" fillId="0" borderId="0" xfId="0" applyNumberFormat="1" applyAlignment="1">
      <alignment vertical="center"/>
    </xf>
    <xf numFmtId="0" fontId="17" fillId="0" borderId="63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shrinkToFit="1"/>
    </xf>
    <xf numFmtId="0" fontId="15" fillId="0" borderId="64" xfId="0" applyFont="1" applyBorder="1" applyAlignment="1">
      <alignment horizontal="center" vertical="center" shrinkToFit="1"/>
    </xf>
    <xf numFmtId="189" fontId="15" fillId="0" borderId="31" xfId="0" applyNumberFormat="1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186" fontId="15" fillId="0" borderId="31" xfId="234" applyNumberFormat="1" applyFont="1" applyBorder="1" applyAlignment="1">
      <alignment horizontal="right" vertical="center"/>
    </xf>
    <xf numFmtId="3" fontId="15" fillId="0" borderId="44" xfId="0" applyNumberFormat="1" applyFont="1" applyBorder="1" applyAlignment="1">
      <alignment horizontal="center" vertical="center"/>
    </xf>
    <xf numFmtId="0" fontId="44" fillId="0" borderId="0" xfId="308" applyAlignment="1">
      <alignment horizontal="center" vertical="center"/>
      <protection/>
    </xf>
    <xf numFmtId="41" fontId="0" fillId="0" borderId="20" xfId="234" applyFont="1" applyBorder="1" applyAlignment="1">
      <alignment vertical="center"/>
    </xf>
    <xf numFmtId="0" fontId="61" fillId="0" borderId="20" xfId="307" applyFont="1" applyBorder="1" applyAlignment="1">
      <alignment horizontal="center" vertical="center"/>
      <protection/>
    </xf>
    <xf numFmtId="41" fontId="61" fillId="0" borderId="20" xfId="234" applyFont="1" applyBorder="1" applyAlignment="1">
      <alignment vertical="center"/>
    </xf>
    <xf numFmtId="0" fontId="61" fillId="18" borderId="20" xfId="308" applyFont="1" applyFill="1" applyBorder="1" applyAlignment="1">
      <alignment horizontal="center" vertical="center" shrinkToFit="1"/>
      <protection/>
    </xf>
    <xf numFmtId="0" fontId="61" fillId="18" borderId="20" xfId="310" applyFont="1" applyFill="1" applyBorder="1" applyAlignment="1">
      <alignment horizontal="center" vertical="center"/>
      <protection/>
    </xf>
    <xf numFmtId="0" fontId="61" fillId="0" borderId="20" xfId="307" applyFont="1" applyBorder="1" applyAlignment="1">
      <alignment horizontal="center" vertical="center" shrinkToFit="1"/>
      <protection/>
    </xf>
    <xf numFmtId="0" fontId="61" fillId="0" borderId="20" xfId="309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1" fontId="3" fillId="0" borderId="20" xfId="234" applyFont="1" applyBorder="1" applyAlignment="1">
      <alignment horizontal="center" vertical="center"/>
    </xf>
    <xf numFmtId="41" fontId="3" fillId="0" borderId="21" xfId="234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Font="1" applyBorder="1" applyAlignment="1">
      <alignment horizontal="right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3" fillId="55" borderId="19" xfId="0" applyFont="1" applyFill="1" applyBorder="1" applyAlignment="1">
      <alignment vertical="center"/>
    </xf>
    <xf numFmtId="0" fontId="3" fillId="55" borderId="20" xfId="0" applyFont="1" applyFill="1" applyBorder="1" applyAlignment="1">
      <alignment vertical="center"/>
    </xf>
    <xf numFmtId="0" fontId="3" fillId="55" borderId="66" xfId="0" applyFont="1" applyFill="1" applyBorder="1" applyAlignment="1">
      <alignment vertical="center" shrinkToFit="1"/>
    </xf>
    <xf numFmtId="0" fontId="3" fillId="55" borderId="67" xfId="0" applyFont="1" applyFill="1" applyBorder="1" applyAlignment="1">
      <alignment vertical="center" shrinkToFit="1"/>
    </xf>
    <xf numFmtId="0" fontId="3" fillId="55" borderId="68" xfId="0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3" fillId="15" borderId="19" xfId="0" applyFont="1" applyFill="1" applyBorder="1" applyAlignment="1">
      <alignment vertical="center"/>
    </xf>
    <xf numFmtId="0" fontId="3" fillId="15" borderId="20" xfId="0" applyFont="1" applyFill="1" applyBorder="1" applyAlignment="1">
      <alignment vertical="center"/>
    </xf>
    <xf numFmtId="0" fontId="3" fillId="56" borderId="69" xfId="0" applyFont="1" applyFill="1" applyBorder="1" applyAlignment="1">
      <alignment horizontal="center" vertical="center"/>
    </xf>
    <xf numFmtId="0" fontId="3" fillId="56" borderId="70" xfId="0" applyFont="1" applyFill="1" applyBorder="1" applyAlignment="1">
      <alignment horizontal="center" vertical="center"/>
    </xf>
    <xf numFmtId="0" fontId="3" fillId="5" borderId="71" xfId="0" applyFont="1" applyFill="1" applyBorder="1" applyAlignment="1">
      <alignment horizontal="center" vertical="center"/>
    </xf>
    <xf numFmtId="0" fontId="3" fillId="5" borderId="72" xfId="0" applyFont="1" applyFill="1" applyBorder="1" applyAlignment="1">
      <alignment horizontal="center" vertical="center"/>
    </xf>
    <xf numFmtId="0" fontId="3" fillId="5" borderId="73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15" fillId="0" borderId="64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34" xfId="0" applyFont="1" applyBorder="1" applyAlignment="1">
      <alignment vertical="center"/>
    </xf>
    <xf numFmtId="0" fontId="17" fillId="0" borderId="63" xfId="0" applyFont="1" applyBorder="1" applyAlignment="1">
      <alignment horizontal="center" vertical="center"/>
    </xf>
    <xf numFmtId="182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0" fontId="17" fillId="0" borderId="24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79" xfId="0" applyFont="1" applyBorder="1" applyAlignment="1">
      <alignment horizontal="right" vertical="center"/>
    </xf>
    <xf numFmtId="0" fontId="17" fillId="0" borderId="21" xfId="0" applyFont="1" applyBorder="1" applyAlignment="1">
      <alignment horizontal="center" vertical="center"/>
    </xf>
    <xf numFmtId="0" fontId="61" fillId="0" borderId="20" xfId="307" applyFont="1" applyBorder="1" applyAlignment="1">
      <alignment horizontal="center" vertical="center" shrinkToFit="1"/>
      <protection/>
    </xf>
    <xf numFmtId="0" fontId="61" fillId="18" borderId="20" xfId="308" applyFont="1" applyFill="1" applyBorder="1" applyAlignment="1">
      <alignment horizontal="center" vertical="center"/>
      <protection/>
    </xf>
    <xf numFmtId="41" fontId="61" fillId="18" borderId="20" xfId="234" applyFont="1" applyFill="1" applyBorder="1" applyAlignment="1">
      <alignment horizontal="center" vertical="center"/>
    </xf>
    <xf numFmtId="0" fontId="61" fillId="18" borderId="20" xfId="308" applyFont="1" applyFill="1" applyBorder="1" applyAlignment="1">
      <alignment horizontal="center" vertical="center" shrinkToFit="1"/>
      <protection/>
    </xf>
    <xf numFmtId="0" fontId="62" fillId="0" borderId="0" xfId="0" applyFont="1" applyAlignment="1">
      <alignment horizontal="left" vertical="center"/>
    </xf>
    <xf numFmtId="0" fontId="63" fillId="0" borderId="0" xfId="308" applyFont="1" applyAlignment="1">
      <alignment horizontal="center" vertical="center"/>
      <protection/>
    </xf>
    <xf numFmtId="0" fontId="61" fillId="0" borderId="20" xfId="309" applyFont="1" applyBorder="1" applyAlignment="1">
      <alignment horizontal="center" vertical="center"/>
      <protection/>
    </xf>
    <xf numFmtId="0" fontId="61" fillId="0" borderId="20" xfId="309" applyFont="1" applyBorder="1" applyAlignment="1">
      <alignment horizontal="center" vertical="center" wrapText="1"/>
      <protection/>
    </xf>
    <xf numFmtId="0" fontId="61" fillId="0" borderId="20" xfId="309" applyFont="1" applyBorder="1" applyAlignment="1">
      <alignment horizontal="center" vertical="center" shrinkToFit="1"/>
      <protection/>
    </xf>
    <xf numFmtId="41" fontId="64" fillId="18" borderId="20" xfId="234" applyFont="1" applyFill="1" applyBorder="1" applyAlignment="1">
      <alignment horizontal="center" vertical="center"/>
    </xf>
    <xf numFmtId="0" fontId="64" fillId="18" borderId="20" xfId="310" applyFont="1" applyFill="1" applyBorder="1" applyAlignment="1">
      <alignment horizontal="center" vertical="center"/>
      <protection/>
    </xf>
    <xf numFmtId="0" fontId="61" fillId="18" borderId="20" xfId="310" applyFont="1" applyFill="1" applyBorder="1" applyAlignment="1">
      <alignment horizontal="center" vertical="center"/>
      <protection/>
    </xf>
    <xf numFmtId="0" fontId="61" fillId="0" borderId="91" xfId="309" applyFont="1" applyBorder="1" applyAlignment="1">
      <alignment horizontal="center" vertical="center"/>
      <protection/>
    </xf>
    <xf numFmtId="0" fontId="61" fillId="0" borderId="92" xfId="309" applyFont="1" applyBorder="1" applyAlignment="1">
      <alignment horizontal="center" vertical="center"/>
      <protection/>
    </xf>
    <xf numFmtId="0" fontId="61" fillId="0" borderId="93" xfId="309" applyFont="1" applyBorder="1" applyAlignment="1">
      <alignment horizontal="center" vertical="center"/>
      <protection/>
    </xf>
  </cellXfs>
  <cellStyles count="297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1 7" xfId="21"/>
    <cellStyle name="20% - 강조색2" xfId="22"/>
    <cellStyle name="20% - 강조색2 2" xfId="23"/>
    <cellStyle name="20% - 강조색2 3" xfId="24"/>
    <cellStyle name="20% - 강조색2 4" xfId="25"/>
    <cellStyle name="20% - 강조색2 5" xfId="26"/>
    <cellStyle name="20% - 강조색2 6" xfId="27"/>
    <cellStyle name="20% - 강조색2 7" xfId="28"/>
    <cellStyle name="20% - 강조색3" xfId="29"/>
    <cellStyle name="20% - 강조색3 2" xfId="30"/>
    <cellStyle name="20% - 강조색3 3" xfId="31"/>
    <cellStyle name="20% - 강조색3 4" xfId="32"/>
    <cellStyle name="20% - 강조색3 5" xfId="33"/>
    <cellStyle name="20% - 강조색3 6" xfId="34"/>
    <cellStyle name="20% - 강조색3 7" xfId="35"/>
    <cellStyle name="20% - 강조색4" xfId="36"/>
    <cellStyle name="20% - 강조색4 2" xfId="37"/>
    <cellStyle name="20% - 강조색4 3" xfId="38"/>
    <cellStyle name="20% - 강조색4 4" xfId="39"/>
    <cellStyle name="20% - 강조색4 5" xfId="40"/>
    <cellStyle name="20% - 강조색4 6" xfId="41"/>
    <cellStyle name="20% - 강조색4 7" xfId="42"/>
    <cellStyle name="20% - 강조색5" xfId="43"/>
    <cellStyle name="20% - 강조색5 2" xfId="44"/>
    <cellStyle name="20% - 강조색5 3" xfId="45"/>
    <cellStyle name="20% - 강조색5 4" xfId="46"/>
    <cellStyle name="20% - 강조색5 5" xfId="47"/>
    <cellStyle name="20% - 강조색5 6" xfId="48"/>
    <cellStyle name="20% - 강조색5 7" xfId="49"/>
    <cellStyle name="20% - 강조색6" xfId="50"/>
    <cellStyle name="20% - 강조색6 2" xfId="51"/>
    <cellStyle name="20% - 강조색6 3" xfId="52"/>
    <cellStyle name="20% - 강조색6 4" xfId="53"/>
    <cellStyle name="20% - 강조색6 5" xfId="54"/>
    <cellStyle name="20% - 강조색6 6" xfId="55"/>
    <cellStyle name="20% - 강조색6 7" xfId="56"/>
    <cellStyle name="40% - 강조색1" xfId="57"/>
    <cellStyle name="40% - 강조색1 2" xfId="58"/>
    <cellStyle name="40% - 강조색1 3" xfId="59"/>
    <cellStyle name="40% - 강조색1 4" xfId="60"/>
    <cellStyle name="40% - 강조색1 5" xfId="61"/>
    <cellStyle name="40% - 강조색1 6" xfId="62"/>
    <cellStyle name="40% - 강조색1 7" xfId="63"/>
    <cellStyle name="40% - 강조색2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3" xfId="71"/>
    <cellStyle name="40% - 강조색3 2" xfId="72"/>
    <cellStyle name="40% - 강조색3 3" xfId="73"/>
    <cellStyle name="40% - 강조색3 4" xfId="74"/>
    <cellStyle name="40% - 강조색3 5" xfId="75"/>
    <cellStyle name="40% - 강조색3 6" xfId="76"/>
    <cellStyle name="40% - 강조색3 7" xfId="77"/>
    <cellStyle name="40% - 강조색4" xfId="78"/>
    <cellStyle name="40% - 강조색4 2" xfId="79"/>
    <cellStyle name="40% - 강조색4 3" xfId="80"/>
    <cellStyle name="40% - 강조색4 4" xfId="81"/>
    <cellStyle name="40% - 강조색4 5" xfId="82"/>
    <cellStyle name="40% - 강조색4 6" xfId="83"/>
    <cellStyle name="40% - 강조색4 7" xfId="84"/>
    <cellStyle name="40% - 강조색5" xfId="85"/>
    <cellStyle name="40% - 강조색5 2" xfId="86"/>
    <cellStyle name="40% - 강조색5 3" xfId="87"/>
    <cellStyle name="40% - 강조색5 4" xfId="88"/>
    <cellStyle name="40% - 강조색5 5" xfId="89"/>
    <cellStyle name="40% - 강조색5 6" xfId="90"/>
    <cellStyle name="40% - 강조색5 7" xfId="91"/>
    <cellStyle name="40% - 강조색6" xfId="92"/>
    <cellStyle name="40% - 강조색6 2" xfId="93"/>
    <cellStyle name="40% - 강조색6 3" xfId="94"/>
    <cellStyle name="40% - 강조색6 4" xfId="95"/>
    <cellStyle name="40% - 강조색6 5" xfId="96"/>
    <cellStyle name="40% - 강조색6 6" xfId="97"/>
    <cellStyle name="40% - 강조색6 7" xfId="98"/>
    <cellStyle name="60% - 강조색1" xfId="99"/>
    <cellStyle name="60% - 강조색1 2" xfId="100"/>
    <cellStyle name="60% - 강조색1 3" xfId="101"/>
    <cellStyle name="60% - 강조색1 4" xfId="102"/>
    <cellStyle name="60% - 강조색1 5" xfId="103"/>
    <cellStyle name="60% - 강조색1 6" xfId="104"/>
    <cellStyle name="60% - 강조색1 7" xfId="105"/>
    <cellStyle name="60% - 강조색2" xfId="106"/>
    <cellStyle name="60% - 강조색2 2" xfId="107"/>
    <cellStyle name="60% - 강조색2 3" xfId="108"/>
    <cellStyle name="60% - 강조색2 4" xfId="109"/>
    <cellStyle name="60% - 강조색2 5" xfId="110"/>
    <cellStyle name="60% - 강조색2 6" xfId="111"/>
    <cellStyle name="60% - 강조색2 7" xfId="112"/>
    <cellStyle name="60% - 강조색3" xfId="113"/>
    <cellStyle name="60% - 강조색3 2" xfId="114"/>
    <cellStyle name="60% - 강조색3 3" xfId="115"/>
    <cellStyle name="60% - 강조색3 4" xfId="116"/>
    <cellStyle name="60% - 강조색3 5" xfId="117"/>
    <cellStyle name="60% - 강조색3 6" xfId="118"/>
    <cellStyle name="60% - 강조색3 7" xfId="119"/>
    <cellStyle name="60% - 강조색4" xfId="120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5" xfId="127"/>
    <cellStyle name="60% - 강조색5 2" xfId="128"/>
    <cellStyle name="60% - 강조색5 3" xfId="129"/>
    <cellStyle name="60% - 강조색5 4" xfId="130"/>
    <cellStyle name="60% - 강조색5 5" xfId="131"/>
    <cellStyle name="60% - 강조색5 6" xfId="132"/>
    <cellStyle name="60% - 강조색5 7" xfId="133"/>
    <cellStyle name="60% - 강조색6" xfId="134"/>
    <cellStyle name="60% - 강조색6 2" xfId="135"/>
    <cellStyle name="60% - 강조색6 3" xfId="136"/>
    <cellStyle name="60% - 강조색6 4" xfId="137"/>
    <cellStyle name="60% - 강조색6 5" xfId="138"/>
    <cellStyle name="60% - 강조색6 6" xfId="139"/>
    <cellStyle name="60% - 강조색6 7" xfId="140"/>
    <cellStyle name="강조색1" xfId="141"/>
    <cellStyle name="강조색1 2" xfId="142"/>
    <cellStyle name="강조색1 3" xfId="143"/>
    <cellStyle name="강조색1 4" xfId="144"/>
    <cellStyle name="강조색1 5" xfId="145"/>
    <cellStyle name="강조색1 6" xfId="146"/>
    <cellStyle name="강조색1 7" xfId="147"/>
    <cellStyle name="강조색2" xfId="148"/>
    <cellStyle name="강조색2 2" xfId="149"/>
    <cellStyle name="강조색2 3" xfId="150"/>
    <cellStyle name="강조색2 4" xfId="151"/>
    <cellStyle name="강조색2 5" xfId="152"/>
    <cellStyle name="강조색2 6" xfId="153"/>
    <cellStyle name="강조색2 7" xfId="154"/>
    <cellStyle name="강조색3" xfId="155"/>
    <cellStyle name="강조색3 2" xfId="156"/>
    <cellStyle name="강조색3 3" xfId="157"/>
    <cellStyle name="강조색3 4" xfId="158"/>
    <cellStyle name="강조색3 5" xfId="159"/>
    <cellStyle name="강조색3 6" xfId="160"/>
    <cellStyle name="강조색3 7" xfId="161"/>
    <cellStyle name="강조색4" xfId="162"/>
    <cellStyle name="강조색4 2" xfId="163"/>
    <cellStyle name="강조색4 3" xfId="164"/>
    <cellStyle name="강조색4 4" xfId="165"/>
    <cellStyle name="강조색4 5" xfId="166"/>
    <cellStyle name="강조색4 6" xfId="167"/>
    <cellStyle name="강조색4 7" xfId="168"/>
    <cellStyle name="강조색5" xfId="169"/>
    <cellStyle name="강조색5 2" xfId="170"/>
    <cellStyle name="강조색5 3" xfId="171"/>
    <cellStyle name="강조색5 4" xfId="172"/>
    <cellStyle name="강조색5 5" xfId="173"/>
    <cellStyle name="강조색5 6" xfId="174"/>
    <cellStyle name="강조색5 7" xfId="175"/>
    <cellStyle name="강조색6" xfId="176"/>
    <cellStyle name="강조색6 2" xfId="177"/>
    <cellStyle name="강조색6 3" xfId="178"/>
    <cellStyle name="강조색6 4" xfId="179"/>
    <cellStyle name="강조색6 5" xfId="180"/>
    <cellStyle name="강조색6 6" xfId="181"/>
    <cellStyle name="강조색6 7" xfId="182"/>
    <cellStyle name="경고문" xfId="183"/>
    <cellStyle name="경고문 2" xfId="184"/>
    <cellStyle name="경고문 3" xfId="185"/>
    <cellStyle name="경고문 4" xfId="186"/>
    <cellStyle name="경고문 5" xfId="187"/>
    <cellStyle name="경고문 6" xfId="188"/>
    <cellStyle name="경고문 7" xfId="189"/>
    <cellStyle name="계산" xfId="190"/>
    <cellStyle name="계산 2" xfId="191"/>
    <cellStyle name="계산 3" xfId="192"/>
    <cellStyle name="계산 4" xfId="193"/>
    <cellStyle name="계산 5" xfId="194"/>
    <cellStyle name="계산 6" xfId="195"/>
    <cellStyle name="계산 7" xfId="196"/>
    <cellStyle name="나쁨" xfId="197"/>
    <cellStyle name="나쁨 2" xfId="198"/>
    <cellStyle name="나쁨 3" xfId="199"/>
    <cellStyle name="나쁨 4" xfId="200"/>
    <cellStyle name="나쁨 5" xfId="201"/>
    <cellStyle name="나쁨 6" xfId="202"/>
    <cellStyle name="나쁨 7" xfId="203"/>
    <cellStyle name="메모" xfId="204"/>
    <cellStyle name="메모 2" xfId="205"/>
    <cellStyle name="메모 3" xfId="206"/>
    <cellStyle name="메모 4" xfId="207"/>
    <cellStyle name="메모 5" xfId="208"/>
    <cellStyle name="메모 6" xfId="209"/>
    <cellStyle name="메모 7" xfId="210"/>
    <cellStyle name="Percent" xfId="211"/>
    <cellStyle name="보통" xfId="212"/>
    <cellStyle name="보통 2" xfId="213"/>
    <cellStyle name="보통 3" xfId="214"/>
    <cellStyle name="보통 4" xfId="215"/>
    <cellStyle name="보통 5" xfId="216"/>
    <cellStyle name="보통 6" xfId="217"/>
    <cellStyle name="보통 7" xfId="218"/>
    <cellStyle name="설명 텍스트" xfId="219"/>
    <cellStyle name="설명 텍스트 2" xfId="220"/>
    <cellStyle name="설명 텍스트 3" xfId="221"/>
    <cellStyle name="설명 텍스트 4" xfId="222"/>
    <cellStyle name="설명 텍스트 5" xfId="223"/>
    <cellStyle name="설명 텍스트 6" xfId="224"/>
    <cellStyle name="설명 텍스트 7" xfId="225"/>
    <cellStyle name="셀 확인" xfId="226"/>
    <cellStyle name="셀 확인 2" xfId="227"/>
    <cellStyle name="셀 확인 3" xfId="228"/>
    <cellStyle name="셀 확인 4" xfId="229"/>
    <cellStyle name="셀 확인 5" xfId="230"/>
    <cellStyle name="셀 확인 6" xfId="231"/>
    <cellStyle name="셀 확인 7" xfId="232"/>
    <cellStyle name="Comma" xfId="233"/>
    <cellStyle name="Comma [0]" xfId="234"/>
    <cellStyle name="연결된 셀" xfId="235"/>
    <cellStyle name="연결된 셀 2" xfId="236"/>
    <cellStyle name="연결된 셀 3" xfId="237"/>
    <cellStyle name="연결된 셀 4" xfId="238"/>
    <cellStyle name="연결된 셀 5" xfId="239"/>
    <cellStyle name="연결된 셀 6" xfId="240"/>
    <cellStyle name="연결된 셀 7" xfId="241"/>
    <cellStyle name="요약" xfId="242"/>
    <cellStyle name="요약 2" xfId="243"/>
    <cellStyle name="요약 3" xfId="244"/>
    <cellStyle name="요약 4" xfId="245"/>
    <cellStyle name="요약 5" xfId="246"/>
    <cellStyle name="요약 6" xfId="247"/>
    <cellStyle name="요약 7" xfId="248"/>
    <cellStyle name="입력" xfId="249"/>
    <cellStyle name="입력 2" xfId="250"/>
    <cellStyle name="입력 3" xfId="251"/>
    <cellStyle name="입력 4" xfId="252"/>
    <cellStyle name="입력 5" xfId="253"/>
    <cellStyle name="입력 6" xfId="254"/>
    <cellStyle name="입력 7" xfId="255"/>
    <cellStyle name="제목" xfId="256"/>
    <cellStyle name="제목 1" xfId="257"/>
    <cellStyle name="제목 1 2" xfId="258"/>
    <cellStyle name="제목 1 3" xfId="259"/>
    <cellStyle name="제목 1 4" xfId="260"/>
    <cellStyle name="제목 1 5" xfId="261"/>
    <cellStyle name="제목 1 6" xfId="262"/>
    <cellStyle name="제목 1 7" xfId="263"/>
    <cellStyle name="제목 10" xfId="264"/>
    <cellStyle name="제목 2" xfId="265"/>
    <cellStyle name="제목 2 2" xfId="266"/>
    <cellStyle name="제목 2 3" xfId="267"/>
    <cellStyle name="제목 2 4" xfId="268"/>
    <cellStyle name="제목 2 5" xfId="269"/>
    <cellStyle name="제목 2 6" xfId="270"/>
    <cellStyle name="제목 2 7" xfId="271"/>
    <cellStyle name="제목 3" xfId="272"/>
    <cellStyle name="제목 3 2" xfId="273"/>
    <cellStyle name="제목 3 3" xfId="274"/>
    <cellStyle name="제목 3 4" xfId="275"/>
    <cellStyle name="제목 3 5" xfId="276"/>
    <cellStyle name="제목 3 6" xfId="277"/>
    <cellStyle name="제목 3 7" xfId="278"/>
    <cellStyle name="제목 4" xfId="279"/>
    <cellStyle name="제목 4 2" xfId="280"/>
    <cellStyle name="제목 4 3" xfId="281"/>
    <cellStyle name="제목 4 4" xfId="282"/>
    <cellStyle name="제목 4 5" xfId="283"/>
    <cellStyle name="제목 4 6" xfId="284"/>
    <cellStyle name="제목 4 7" xfId="285"/>
    <cellStyle name="제목 5" xfId="286"/>
    <cellStyle name="제목 6" xfId="287"/>
    <cellStyle name="제목 7" xfId="288"/>
    <cellStyle name="제목 8" xfId="289"/>
    <cellStyle name="제목 9" xfId="290"/>
    <cellStyle name="좋음" xfId="291"/>
    <cellStyle name="좋음 2" xfId="292"/>
    <cellStyle name="좋음 3" xfId="293"/>
    <cellStyle name="좋음 4" xfId="294"/>
    <cellStyle name="좋음 5" xfId="295"/>
    <cellStyle name="좋음 6" xfId="296"/>
    <cellStyle name="좋음 7" xfId="297"/>
    <cellStyle name="출력" xfId="298"/>
    <cellStyle name="출력 2" xfId="299"/>
    <cellStyle name="출력 3" xfId="300"/>
    <cellStyle name="출력 4" xfId="301"/>
    <cellStyle name="출력 5" xfId="302"/>
    <cellStyle name="출력 6" xfId="303"/>
    <cellStyle name="출력 7" xfId="304"/>
    <cellStyle name="Currency" xfId="305"/>
    <cellStyle name="Currency [0]" xfId="306"/>
    <cellStyle name="표준 2" xfId="307"/>
    <cellStyle name="표준 3" xfId="308"/>
    <cellStyle name="표준 4" xfId="309"/>
    <cellStyle name="표준 5" xfId="3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Normal="90" zoomScaleSheetLayoutView="100" zoomScalePageLayoutView="0" workbookViewId="0" topLeftCell="A1">
      <selection activeCell="O9" sqref="O9"/>
    </sheetView>
  </sheetViews>
  <sheetFormatPr defaultColWidth="8.88671875" defaultRowHeight="13.5"/>
  <cols>
    <col min="1" max="1" width="3.77734375" style="0" customWidth="1"/>
    <col min="2" max="2" width="3.88671875" style="0" customWidth="1"/>
    <col min="3" max="3" width="24.5546875" style="0" customWidth="1"/>
    <col min="4" max="4" width="14.3359375" style="0" customWidth="1"/>
    <col min="5" max="5" width="14.10546875" style="0" customWidth="1"/>
    <col min="6" max="6" width="12.3359375" style="0" customWidth="1"/>
    <col min="7" max="7" width="12.4453125" style="0" customWidth="1"/>
    <col min="8" max="8" width="11.4453125" style="0" customWidth="1"/>
    <col min="9" max="9" width="12.6640625" style="0" customWidth="1"/>
    <col min="10" max="10" width="11.77734375" style="0" customWidth="1"/>
    <col min="11" max="11" width="11.88671875" style="0" customWidth="1"/>
    <col min="12" max="12" width="12.3359375" style="0" customWidth="1"/>
    <col min="13" max="13" width="9.88671875" style="0" bestFit="1" customWidth="1"/>
    <col min="14" max="14" width="12.6640625" style="0" bestFit="1" customWidth="1"/>
  </cols>
  <sheetData>
    <row r="1" spans="1:12" ht="25.5">
      <c r="A1" s="197" t="s">
        <v>242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24.75" customHeight="1" thickBot="1">
      <c r="A2" s="198" t="s">
        <v>243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33" customHeight="1">
      <c r="A3" s="200" t="s">
        <v>244</v>
      </c>
      <c r="B3" s="202" t="s">
        <v>245</v>
      </c>
      <c r="C3" s="202" t="s">
        <v>246</v>
      </c>
      <c r="D3" s="202" t="s">
        <v>247</v>
      </c>
      <c r="E3" s="202"/>
      <c r="F3" s="202"/>
      <c r="G3" s="202"/>
      <c r="H3" s="202"/>
      <c r="I3" s="202"/>
      <c r="J3" s="202"/>
      <c r="K3" s="202"/>
      <c r="L3" s="204"/>
    </row>
    <row r="4" spans="1:12" ht="33" customHeight="1">
      <c r="A4" s="201"/>
      <c r="B4" s="203"/>
      <c r="C4" s="203"/>
      <c r="D4" s="203" t="s">
        <v>248</v>
      </c>
      <c r="E4" s="203" t="s">
        <v>249</v>
      </c>
      <c r="F4" s="203" t="s">
        <v>250</v>
      </c>
      <c r="G4" s="203" t="s">
        <v>251</v>
      </c>
      <c r="H4" s="203" t="s">
        <v>252</v>
      </c>
      <c r="I4" s="205" t="s">
        <v>253</v>
      </c>
      <c r="J4" s="205"/>
      <c r="K4" s="205"/>
      <c r="L4" s="206"/>
    </row>
    <row r="5" spans="1:12" ht="33" customHeight="1">
      <c r="A5" s="201"/>
      <c r="B5" s="203"/>
      <c r="C5" s="203"/>
      <c r="D5" s="203"/>
      <c r="E5" s="203"/>
      <c r="F5" s="203"/>
      <c r="G5" s="203"/>
      <c r="H5" s="203"/>
      <c r="I5" s="123" t="s">
        <v>254</v>
      </c>
      <c r="J5" s="125" t="s">
        <v>255</v>
      </c>
      <c r="K5" s="126" t="s">
        <v>256</v>
      </c>
      <c r="L5" s="124" t="s">
        <v>257</v>
      </c>
    </row>
    <row r="6" spans="1:12" ht="33" customHeight="1">
      <c r="A6" s="201" t="s">
        <v>258</v>
      </c>
      <c r="B6" s="203"/>
      <c r="C6" s="203"/>
      <c r="D6" s="132">
        <f>D7</f>
        <v>5604742318</v>
      </c>
      <c r="E6" s="132">
        <f aca="true" t="shared" si="0" ref="E6:L6">E7</f>
        <v>2564928680</v>
      </c>
      <c r="F6" s="132">
        <f t="shared" si="0"/>
        <v>1403618000</v>
      </c>
      <c r="G6" s="132">
        <f t="shared" si="0"/>
        <v>135106580</v>
      </c>
      <c r="H6" s="132">
        <f t="shared" si="0"/>
        <v>49572300</v>
      </c>
      <c r="I6" s="132">
        <f t="shared" si="0"/>
        <v>965763727</v>
      </c>
      <c r="J6" s="132">
        <f t="shared" si="0"/>
        <v>64788074</v>
      </c>
      <c r="K6" s="132">
        <f t="shared" si="0"/>
        <v>241562833</v>
      </c>
      <c r="L6" s="133">
        <f t="shared" si="0"/>
        <v>179402124</v>
      </c>
    </row>
    <row r="7" spans="1:14" ht="33" customHeight="1">
      <c r="A7" s="1"/>
      <c r="B7" s="203" t="s">
        <v>259</v>
      </c>
      <c r="C7" s="203"/>
      <c r="D7" s="132">
        <f>SUM(D8:D18)</f>
        <v>5604742318</v>
      </c>
      <c r="E7" s="132">
        <f aca="true" t="shared" si="1" ref="E7:L7">SUM(E8:E18)</f>
        <v>2564928680</v>
      </c>
      <c r="F7" s="132">
        <f t="shared" si="1"/>
        <v>1403618000</v>
      </c>
      <c r="G7" s="132">
        <f t="shared" si="1"/>
        <v>135106580</v>
      </c>
      <c r="H7" s="132">
        <f t="shared" si="1"/>
        <v>49572300</v>
      </c>
      <c r="I7" s="132">
        <f t="shared" si="1"/>
        <v>965763727</v>
      </c>
      <c r="J7" s="132">
        <f t="shared" si="1"/>
        <v>64788074</v>
      </c>
      <c r="K7" s="132">
        <f t="shared" si="1"/>
        <v>241562833</v>
      </c>
      <c r="L7" s="133">
        <f t="shared" si="1"/>
        <v>179402124</v>
      </c>
      <c r="N7" s="62"/>
    </row>
    <row r="8" spans="1:14" ht="33" customHeight="1">
      <c r="A8" s="1"/>
      <c r="B8" s="4"/>
      <c r="C8" s="5" t="s">
        <v>260</v>
      </c>
      <c r="D8" s="132">
        <f>SUM(E8:L8)</f>
        <v>1213210006</v>
      </c>
      <c r="E8" s="132">
        <v>0</v>
      </c>
      <c r="F8" s="132">
        <v>1139400000</v>
      </c>
      <c r="G8" s="132">
        <v>0</v>
      </c>
      <c r="H8" s="132">
        <v>0</v>
      </c>
      <c r="I8" s="132">
        <v>0</v>
      </c>
      <c r="J8" s="132">
        <v>757239</v>
      </c>
      <c r="K8" s="132">
        <v>377506</v>
      </c>
      <c r="L8" s="133">
        <f>122367561-49572300-120000</f>
        <v>72675261</v>
      </c>
      <c r="M8" s="61" t="s">
        <v>261</v>
      </c>
      <c r="N8" s="61"/>
    </row>
    <row r="9" spans="1:14" ht="33" customHeight="1">
      <c r="A9" s="1"/>
      <c r="B9" s="4"/>
      <c r="C9" s="5" t="s">
        <v>3</v>
      </c>
      <c r="D9" s="132">
        <f>SUM(E9:L9)</f>
        <v>154084278</v>
      </c>
      <c r="E9" s="132">
        <v>64614000</v>
      </c>
      <c r="F9" s="132">
        <v>80000000</v>
      </c>
      <c r="G9" s="132">
        <v>3000000</v>
      </c>
      <c r="H9" s="132">
        <v>1059800</v>
      </c>
      <c r="I9" s="132">
        <v>0</v>
      </c>
      <c r="J9" s="132">
        <v>3025525</v>
      </c>
      <c r="K9" s="132">
        <v>1244953</v>
      </c>
      <c r="L9" s="133">
        <v>1140000</v>
      </c>
      <c r="N9" s="63"/>
    </row>
    <row r="10" spans="1:14" ht="33" customHeight="1">
      <c r="A10" s="1"/>
      <c r="B10" s="4"/>
      <c r="C10" s="116" t="s">
        <v>262</v>
      </c>
      <c r="D10" s="132">
        <f>SUM(E10:L10)</f>
        <v>1552053768</v>
      </c>
      <c r="E10" s="132">
        <f>1154896000-41340000-49100000</f>
        <v>1064456000</v>
      </c>
      <c r="F10" s="132">
        <f>41340000+49100000</f>
        <v>90440000</v>
      </c>
      <c r="G10" s="132">
        <v>34588000</v>
      </c>
      <c r="H10" s="132">
        <v>32538500</v>
      </c>
      <c r="I10" s="132">
        <v>226443500</v>
      </c>
      <c r="J10" s="132">
        <v>12754224</v>
      </c>
      <c r="K10" s="132">
        <v>60461224</v>
      </c>
      <c r="L10" s="133">
        <v>30372320</v>
      </c>
      <c r="N10" s="61"/>
    </row>
    <row r="11" spans="1:12" ht="33" customHeight="1">
      <c r="A11" s="1"/>
      <c r="B11" s="4"/>
      <c r="C11" s="5" t="s">
        <v>263</v>
      </c>
      <c r="D11" s="132">
        <f aca="true" t="shared" si="2" ref="D11:D17">SUM(E11:L11)</f>
        <v>125948745</v>
      </c>
      <c r="E11" s="132">
        <v>67000000</v>
      </c>
      <c r="F11" s="132">
        <v>57670000</v>
      </c>
      <c r="G11" s="132">
        <v>0</v>
      </c>
      <c r="H11" s="132">
        <v>0</v>
      </c>
      <c r="I11" s="132">
        <v>0</v>
      </c>
      <c r="J11" s="132">
        <f>23282+274</f>
        <v>23556</v>
      </c>
      <c r="K11" s="132">
        <v>78489</v>
      </c>
      <c r="L11" s="133">
        <v>1176700</v>
      </c>
    </row>
    <row r="12" spans="1:12" ht="33" customHeight="1">
      <c r="A12" s="1"/>
      <c r="B12" s="4"/>
      <c r="C12" s="5" t="s">
        <v>264</v>
      </c>
      <c r="D12" s="132">
        <f t="shared" si="2"/>
        <v>140172591</v>
      </c>
      <c r="E12" s="132">
        <v>82122000</v>
      </c>
      <c r="F12" s="132">
        <f>16304000+19804000</f>
        <v>36108000</v>
      </c>
      <c r="G12" s="132">
        <v>0</v>
      </c>
      <c r="H12" s="132">
        <v>90000</v>
      </c>
      <c r="I12" s="132">
        <v>0</v>
      </c>
      <c r="J12" s="132">
        <v>4284560</v>
      </c>
      <c r="K12" s="132">
        <v>17568031</v>
      </c>
      <c r="L12" s="133">
        <v>0</v>
      </c>
    </row>
    <row r="13" spans="1:12" ht="33" customHeight="1">
      <c r="A13" s="1"/>
      <c r="B13" s="4"/>
      <c r="C13" s="5" t="s">
        <v>265</v>
      </c>
      <c r="D13" s="132">
        <f t="shared" si="2"/>
        <v>1295692522</v>
      </c>
      <c r="E13" s="132">
        <f>647342000+64959000</f>
        <v>712301000</v>
      </c>
      <c r="F13" s="132">
        <v>0</v>
      </c>
      <c r="G13" s="132">
        <v>83396000</v>
      </c>
      <c r="H13" s="132">
        <v>14000000</v>
      </c>
      <c r="I13" s="132">
        <v>286389087</v>
      </c>
      <c r="J13" s="132">
        <v>13217886</v>
      </c>
      <c r="K13" s="132">
        <v>113591236</v>
      </c>
      <c r="L13" s="133">
        <v>72797313</v>
      </c>
    </row>
    <row r="14" spans="1:12" ht="33" customHeight="1">
      <c r="A14" s="1"/>
      <c r="B14" s="4"/>
      <c r="C14" s="5" t="s">
        <v>266</v>
      </c>
      <c r="D14" s="132">
        <f t="shared" si="2"/>
        <v>170230628</v>
      </c>
      <c r="E14" s="132">
        <f>45372000+36589680</f>
        <v>81961680</v>
      </c>
      <c r="F14" s="132">
        <v>0</v>
      </c>
      <c r="G14" s="132">
        <v>0</v>
      </c>
      <c r="H14" s="132">
        <v>0</v>
      </c>
      <c r="I14" s="132">
        <v>49146200</v>
      </c>
      <c r="J14" s="132">
        <v>29862595</v>
      </c>
      <c r="K14" s="132">
        <v>9260153</v>
      </c>
      <c r="L14" s="133">
        <v>0</v>
      </c>
    </row>
    <row r="15" spans="1:12" ht="33" customHeight="1">
      <c r="A15" s="1"/>
      <c r="B15" s="4"/>
      <c r="C15" s="5" t="s">
        <v>267</v>
      </c>
      <c r="D15" s="132">
        <f t="shared" si="2"/>
        <v>374847021</v>
      </c>
      <c r="E15" s="132">
        <f>32437000+30867000</f>
        <v>63304000</v>
      </c>
      <c r="F15" s="132">
        <v>0</v>
      </c>
      <c r="G15" s="132">
        <v>0</v>
      </c>
      <c r="H15" s="132">
        <v>0</v>
      </c>
      <c r="I15" s="132">
        <v>302104740</v>
      </c>
      <c r="J15" s="132">
        <f>24013+234848</f>
        <v>258861</v>
      </c>
      <c r="K15" s="132">
        <v>9179420</v>
      </c>
      <c r="L15" s="133">
        <v>0</v>
      </c>
    </row>
    <row r="16" spans="1:12" ht="33" customHeight="1">
      <c r="A16" s="1"/>
      <c r="B16" s="4"/>
      <c r="C16" s="5" t="s">
        <v>5</v>
      </c>
      <c r="D16" s="132">
        <f t="shared" si="2"/>
        <v>487028828</v>
      </c>
      <c r="E16" s="172">
        <v>349618000</v>
      </c>
      <c r="F16" s="172">
        <v>0</v>
      </c>
      <c r="G16" s="172">
        <v>14122580</v>
      </c>
      <c r="H16" s="172">
        <v>1500000</v>
      </c>
      <c r="I16" s="172">
        <v>91405200</v>
      </c>
      <c r="J16" s="172">
        <v>557229</v>
      </c>
      <c r="K16" s="172">
        <v>28585289</v>
      </c>
      <c r="L16" s="173">
        <v>1240530</v>
      </c>
    </row>
    <row r="17" spans="1:12" ht="33" customHeight="1">
      <c r="A17" s="1"/>
      <c r="B17" s="4"/>
      <c r="C17" s="5" t="s">
        <v>6</v>
      </c>
      <c r="D17" s="132">
        <f t="shared" si="2"/>
        <v>44626650</v>
      </c>
      <c r="E17" s="172">
        <v>39776000</v>
      </c>
      <c r="F17" s="172">
        <v>0</v>
      </c>
      <c r="G17" s="172">
        <v>0</v>
      </c>
      <c r="H17" s="172">
        <v>30000</v>
      </c>
      <c r="I17" s="172">
        <v>3975000</v>
      </c>
      <c r="J17" s="172">
        <v>42014</v>
      </c>
      <c r="K17" s="172">
        <v>803636</v>
      </c>
      <c r="L17" s="173">
        <v>0</v>
      </c>
    </row>
    <row r="18" spans="1:12" ht="33" customHeight="1" thickBot="1">
      <c r="A18" s="6"/>
      <c r="B18" s="7"/>
      <c r="C18" s="8" t="s">
        <v>7</v>
      </c>
      <c r="D18" s="174">
        <f>SUM(E18:L18)</f>
        <v>46847281</v>
      </c>
      <c r="E18" s="174">
        <v>39776000</v>
      </c>
      <c r="F18" s="174">
        <v>0</v>
      </c>
      <c r="G18" s="174">
        <v>0</v>
      </c>
      <c r="H18" s="174">
        <v>354000</v>
      </c>
      <c r="I18" s="174">
        <v>6300000</v>
      </c>
      <c r="J18" s="174">
        <v>4385</v>
      </c>
      <c r="K18" s="174">
        <v>412896</v>
      </c>
      <c r="L18" s="175">
        <v>0</v>
      </c>
    </row>
    <row r="19" spans="7:9" ht="13.5">
      <c r="G19" s="121"/>
      <c r="H19" s="122"/>
      <c r="I19" s="121"/>
    </row>
    <row r="20" ht="13.5">
      <c r="H20" s="63"/>
    </row>
    <row r="21" spans="3:8" ht="13.5">
      <c r="C21" s="118"/>
      <c r="H21" s="63"/>
    </row>
    <row r="22" spans="3:8" ht="13.5">
      <c r="C22" s="120"/>
      <c r="H22" s="63"/>
    </row>
    <row r="23" ht="13.5">
      <c r="G23" s="62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</sheetData>
  <sheetProtection/>
  <mergeCells count="14">
    <mergeCell ref="H4:H5"/>
    <mergeCell ref="I4:L4"/>
    <mergeCell ref="A6:C6"/>
    <mergeCell ref="B7:C7"/>
    <mergeCell ref="A1:L1"/>
    <mergeCell ref="A2:L2"/>
    <mergeCell ref="A3:A5"/>
    <mergeCell ref="B3:B5"/>
    <mergeCell ref="C3:C5"/>
    <mergeCell ref="D3:L3"/>
    <mergeCell ref="D4:D5"/>
    <mergeCell ref="E4:E5"/>
    <mergeCell ref="F4:F5"/>
    <mergeCell ref="G4:G5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SheetLayoutView="100" zoomScalePageLayoutView="0" workbookViewId="0" topLeftCell="A1">
      <selection activeCell="D7" sqref="D7"/>
    </sheetView>
  </sheetViews>
  <sheetFormatPr defaultColWidth="8.88671875" defaultRowHeight="27" customHeight="1"/>
  <cols>
    <col min="1" max="1" width="6.99609375" style="0" customWidth="1"/>
    <col min="2" max="2" width="7.88671875" style="0" customWidth="1"/>
    <col min="3" max="3" width="44.4453125" style="32" customWidth="1"/>
    <col min="4" max="4" width="9.6640625" style="0" customWidth="1"/>
    <col min="5" max="5" width="12.4453125" style="0" customWidth="1"/>
    <col min="6" max="6" width="0.10546875" style="0" hidden="1" customWidth="1"/>
    <col min="7" max="9" width="8.88671875" style="0" hidden="1" customWidth="1"/>
  </cols>
  <sheetData>
    <row r="1" s="47" customFormat="1" ht="38.25" customHeight="1">
      <c r="C1" s="49"/>
    </row>
    <row r="2" spans="1:5" s="47" customFormat="1" ht="38.25" customHeight="1">
      <c r="A2" s="259" t="s">
        <v>45</v>
      </c>
      <c r="B2" s="259"/>
      <c r="C2" s="259"/>
      <c r="D2" s="259"/>
      <c r="E2" s="259"/>
    </row>
    <row r="3" spans="1:5" s="50" customFormat="1" ht="38.25" customHeight="1" thickBot="1">
      <c r="A3" s="48"/>
      <c r="B3" s="48"/>
      <c r="C3" s="48"/>
      <c r="D3" s="48"/>
      <c r="E3" s="45" t="s">
        <v>32</v>
      </c>
    </row>
    <row r="4" spans="1:5" s="50" customFormat="1" ht="38.25" customHeight="1" thickBot="1">
      <c r="A4" s="268" t="s">
        <v>46</v>
      </c>
      <c r="B4" s="269"/>
      <c r="C4" s="69" t="s">
        <v>60</v>
      </c>
      <c r="D4" s="69" t="s">
        <v>61</v>
      </c>
      <c r="E4" s="70" t="s">
        <v>52</v>
      </c>
    </row>
    <row r="5" spans="1:5" s="51" customFormat="1" ht="38.25" customHeight="1" thickTop="1">
      <c r="A5" s="255" t="s">
        <v>167</v>
      </c>
      <c r="B5" s="270"/>
      <c r="C5" s="152" t="s">
        <v>168</v>
      </c>
      <c r="D5" s="153">
        <v>4273960</v>
      </c>
      <c r="E5" s="154"/>
    </row>
    <row r="6" spans="1:5" s="51" customFormat="1" ht="38.25" customHeight="1">
      <c r="A6" s="271" t="s">
        <v>208</v>
      </c>
      <c r="B6" s="272"/>
      <c r="C6" s="186" t="s">
        <v>209</v>
      </c>
      <c r="D6" s="187">
        <v>10339000</v>
      </c>
      <c r="E6" s="188"/>
    </row>
    <row r="7" spans="1:5" s="47" customFormat="1" ht="38.25" customHeight="1" thickBot="1">
      <c r="A7" s="265" t="s">
        <v>64</v>
      </c>
      <c r="B7" s="266"/>
      <c r="C7" s="267"/>
      <c r="D7" s="155">
        <f>SUM(D5:D6)</f>
        <v>14612960</v>
      </c>
      <c r="E7" s="156"/>
    </row>
    <row r="8" spans="1:5" ht="27" customHeight="1">
      <c r="A8" s="31"/>
      <c r="B8" s="40"/>
      <c r="C8" s="42"/>
      <c r="D8" s="41"/>
      <c r="E8" s="31"/>
    </row>
    <row r="9" spans="1:5" ht="27" customHeight="1">
      <c r="A9" s="31"/>
      <c r="B9" s="40"/>
      <c r="C9" s="41"/>
      <c r="D9" s="31"/>
      <c r="E9" s="31"/>
    </row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</sheetData>
  <sheetProtection/>
  <mergeCells count="5">
    <mergeCell ref="A7:C7"/>
    <mergeCell ref="A2:E2"/>
    <mergeCell ref="A4:B4"/>
    <mergeCell ref="A5:B5"/>
    <mergeCell ref="A6:B6"/>
  </mergeCells>
  <printOptions/>
  <pageMargins left="0.45" right="0.44" top="1" bottom="0.83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zoomScalePageLayoutView="0" workbookViewId="0" topLeftCell="A1">
      <selection activeCell="D24" sqref="D24"/>
    </sheetView>
  </sheetViews>
  <sheetFormatPr defaultColWidth="8.88671875" defaultRowHeight="27" customHeight="1"/>
  <cols>
    <col min="1" max="1" width="8.4453125" style="29" customWidth="1"/>
    <col min="2" max="2" width="9.3359375" style="29" customWidth="1"/>
    <col min="3" max="3" width="35.99609375" style="32" customWidth="1"/>
    <col min="4" max="4" width="12.21484375" style="0" customWidth="1"/>
    <col min="5" max="5" width="7.99609375" style="0" customWidth="1"/>
    <col min="9" max="9" width="17.5546875" style="0" customWidth="1"/>
  </cols>
  <sheetData>
    <row r="1" spans="1:5" ht="42" customHeight="1">
      <c r="A1" s="259" t="s">
        <v>57</v>
      </c>
      <c r="B1" s="259"/>
      <c r="C1" s="259"/>
      <c r="D1" s="259"/>
      <c r="E1" s="259"/>
    </row>
    <row r="2" spans="1:5" s="23" customFormat="1" ht="26.25" customHeight="1" thickBot="1">
      <c r="A2" s="48"/>
      <c r="B2" s="48"/>
      <c r="C2" s="48"/>
      <c r="D2" s="48"/>
      <c r="E2" s="45" t="s">
        <v>32</v>
      </c>
    </row>
    <row r="3" spans="1:5" s="23" customFormat="1" ht="47.25" customHeight="1" thickBot="1">
      <c r="A3" s="68" t="s">
        <v>58</v>
      </c>
      <c r="B3" s="86" t="s">
        <v>59</v>
      </c>
      <c r="C3" s="69" t="s">
        <v>60</v>
      </c>
      <c r="D3" s="69" t="s">
        <v>61</v>
      </c>
      <c r="E3" s="70" t="s">
        <v>52</v>
      </c>
    </row>
    <row r="4" spans="1:5" s="23" customFormat="1" ht="47.25" customHeight="1" thickTop="1">
      <c r="A4" s="255" t="s">
        <v>62</v>
      </c>
      <c r="B4" s="270" t="s">
        <v>148</v>
      </c>
      <c r="C4" s="142" t="s">
        <v>154</v>
      </c>
      <c r="D4" s="163">
        <v>18000000</v>
      </c>
      <c r="E4" s="144"/>
    </row>
    <row r="5" spans="1:5" s="23" customFormat="1" ht="47.25" customHeight="1">
      <c r="A5" s="242"/>
      <c r="B5" s="273"/>
      <c r="C5" s="72" t="s">
        <v>210</v>
      </c>
      <c r="D5" s="108">
        <v>1110000</v>
      </c>
      <c r="E5" s="139"/>
    </row>
    <row r="6" spans="1:5" s="29" customFormat="1" ht="47.25" customHeight="1">
      <c r="A6" s="242"/>
      <c r="B6" s="273" t="s">
        <v>63</v>
      </c>
      <c r="C6" s="164" t="s">
        <v>75</v>
      </c>
      <c r="D6" s="112">
        <v>5861750</v>
      </c>
      <c r="E6" s="88" t="s">
        <v>31</v>
      </c>
    </row>
    <row r="7" spans="1:5" s="29" customFormat="1" ht="47.25" customHeight="1">
      <c r="A7" s="242"/>
      <c r="B7" s="273"/>
      <c r="C7" s="87" t="s">
        <v>113</v>
      </c>
      <c r="D7" s="112">
        <v>646930</v>
      </c>
      <c r="E7" s="88" t="s">
        <v>31</v>
      </c>
    </row>
    <row r="8" spans="1:5" s="29" customFormat="1" ht="47.25" customHeight="1">
      <c r="A8" s="242"/>
      <c r="B8" s="273"/>
      <c r="C8" s="87" t="s">
        <v>211</v>
      </c>
      <c r="D8" s="112">
        <v>749390</v>
      </c>
      <c r="E8" s="88"/>
    </row>
    <row r="9" spans="1:5" s="29" customFormat="1" ht="47.25" customHeight="1">
      <c r="A9" s="242"/>
      <c r="B9" s="273"/>
      <c r="C9" s="87" t="s">
        <v>65</v>
      </c>
      <c r="D9" s="112">
        <v>8891700</v>
      </c>
      <c r="E9" s="88" t="s">
        <v>31</v>
      </c>
    </row>
    <row r="10" spans="1:5" s="29" customFormat="1" ht="47.25" customHeight="1">
      <c r="A10" s="161" t="s">
        <v>169</v>
      </c>
      <c r="B10" s="162" t="s">
        <v>170</v>
      </c>
      <c r="C10" s="87" t="s">
        <v>212</v>
      </c>
      <c r="D10" s="112">
        <v>276700000</v>
      </c>
      <c r="E10" s="88"/>
    </row>
    <row r="11" spans="1:5" s="29" customFormat="1" ht="47.25" customHeight="1">
      <c r="A11" s="276" t="s">
        <v>66</v>
      </c>
      <c r="B11" s="273" t="s">
        <v>66</v>
      </c>
      <c r="C11" s="87" t="s">
        <v>111</v>
      </c>
      <c r="D11" s="112">
        <v>46658500</v>
      </c>
      <c r="E11" s="88"/>
    </row>
    <row r="12" spans="1:5" s="29" customFormat="1" ht="47.25" customHeight="1">
      <c r="A12" s="276"/>
      <c r="B12" s="273"/>
      <c r="C12" s="87" t="s">
        <v>112</v>
      </c>
      <c r="D12" s="112">
        <v>14000000</v>
      </c>
      <c r="E12" s="88"/>
    </row>
    <row r="13" spans="1:5" s="29" customFormat="1" ht="47.25" customHeight="1">
      <c r="A13" s="276"/>
      <c r="B13" s="273"/>
      <c r="C13" s="87" t="s">
        <v>6</v>
      </c>
      <c r="D13" s="112">
        <v>30000</v>
      </c>
      <c r="E13" s="88"/>
    </row>
    <row r="14" spans="1:5" s="29" customFormat="1" ht="47.25" customHeight="1">
      <c r="A14" s="276"/>
      <c r="B14" s="273"/>
      <c r="C14" s="87" t="s">
        <v>7</v>
      </c>
      <c r="D14" s="112">
        <v>354000</v>
      </c>
      <c r="E14" s="88"/>
    </row>
    <row r="15" spans="1:5" s="29" customFormat="1" ht="47.25" customHeight="1" thickBot="1">
      <c r="A15" s="279"/>
      <c r="B15" s="274"/>
      <c r="C15" s="166" t="s">
        <v>5</v>
      </c>
      <c r="D15" s="167">
        <v>1500000</v>
      </c>
      <c r="E15" s="168"/>
    </row>
    <row r="16" spans="1:5" s="29" customFormat="1" ht="47.25" customHeight="1">
      <c r="A16" s="275" t="s">
        <v>182</v>
      </c>
      <c r="B16" s="277" t="s">
        <v>182</v>
      </c>
      <c r="C16" s="169" t="s">
        <v>74</v>
      </c>
      <c r="D16" s="170">
        <v>90000</v>
      </c>
      <c r="E16" s="171"/>
    </row>
    <row r="17" spans="1:5" s="29" customFormat="1" ht="47.25" customHeight="1">
      <c r="A17" s="276"/>
      <c r="B17" s="273"/>
      <c r="C17" s="87" t="s">
        <v>73</v>
      </c>
      <c r="D17" s="112"/>
      <c r="E17" s="88"/>
    </row>
    <row r="18" spans="1:5" s="29" customFormat="1" ht="47.25" customHeight="1">
      <c r="A18" s="276"/>
      <c r="B18" s="273"/>
      <c r="C18" s="87" t="s">
        <v>149</v>
      </c>
      <c r="D18" s="112"/>
      <c r="E18" s="88"/>
    </row>
    <row r="19" spans="1:5" s="29" customFormat="1" ht="47.25" customHeight="1">
      <c r="A19" s="276"/>
      <c r="B19" s="273"/>
      <c r="C19" s="87" t="s">
        <v>3</v>
      </c>
      <c r="D19" s="112">
        <v>1059800</v>
      </c>
      <c r="E19" s="88"/>
    </row>
    <row r="20" spans="1:5" s="29" customFormat="1" ht="47.25" customHeight="1">
      <c r="A20" s="276"/>
      <c r="B20" s="273"/>
      <c r="C20" s="87" t="s">
        <v>163</v>
      </c>
      <c r="D20" s="112"/>
      <c r="E20" s="88"/>
    </row>
    <row r="21" spans="1:5" s="29" customFormat="1" ht="47.25" customHeight="1">
      <c r="A21" s="165" t="s">
        <v>150</v>
      </c>
      <c r="B21" s="162" t="s">
        <v>150</v>
      </c>
      <c r="C21" s="87"/>
      <c r="D21" s="112"/>
      <c r="E21" s="88"/>
    </row>
    <row r="22" spans="1:5" s="29" customFormat="1" ht="47.25" customHeight="1">
      <c r="A22" s="165" t="s">
        <v>151</v>
      </c>
      <c r="B22" s="162" t="s">
        <v>151</v>
      </c>
      <c r="C22" s="87"/>
      <c r="D22" s="112"/>
      <c r="E22" s="88"/>
    </row>
    <row r="23" spans="1:5" s="29" customFormat="1" ht="47.25" customHeight="1" thickBot="1">
      <c r="A23" s="180" t="s">
        <v>180</v>
      </c>
      <c r="B23" s="181" t="s">
        <v>180</v>
      </c>
      <c r="C23" s="166" t="s">
        <v>181</v>
      </c>
      <c r="D23" s="167">
        <v>879439676</v>
      </c>
      <c r="E23" s="168"/>
    </row>
    <row r="24" spans="1:5" ht="47.25" customHeight="1" thickBot="1">
      <c r="A24" s="263" t="s">
        <v>64</v>
      </c>
      <c r="B24" s="264"/>
      <c r="C24" s="278"/>
      <c r="D24" s="113">
        <f>SUM(D4:D23)</f>
        <v>1255091746</v>
      </c>
      <c r="E24" s="75"/>
    </row>
    <row r="25" spans="1:5" ht="27" customHeight="1">
      <c r="A25" s="31"/>
      <c r="B25" s="40"/>
      <c r="C25" s="42"/>
      <c r="D25" s="41"/>
      <c r="E25" s="31"/>
    </row>
  </sheetData>
  <sheetProtection/>
  <mergeCells count="9">
    <mergeCell ref="B11:B15"/>
    <mergeCell ref="A16:A20"/>
    <mergeCell ref="B16:B20"/>
    <mergeCell ref="B6:B9"/>
    <mergeCell ref="A1:E1"/>
    <mergeCell ref="A24:C24"/>
    <mergeCell ref="A4:A9"/>
    <mergeCell ref="B4:B5"/>
    <mergeCell ref="A11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J10" sqref="J10"/>
    </sheetView>
  </sheetViews>
  <sheetFormatPr defaultColWidth="8.88671875" defaultRowHeight="19.5" customHeight="1"/>
  <cols>
    <col min="1" max="1" width="5.5546875" style="0" customWidth="1"/>
    <col min="2" max="2" width="12.88671875" style="0" customWidth="1"/>
    <col min="3" max="3" width="21.5546875" style="0" customWidth="1"/>
    <col min="4" max="4" width="16.5546875" style="43" customWidth="1"/>
    <col min="5" max="5" width="16.6640625" style="0" customWidth="1"/>
    <col min="6" max="7" width="0" style="0" hidden="1" customWidth="1"/>
  </cols>
  <sheetData>
    <row r="1" spans="1:5" ht="19.5" customHeight="1">
      <c r="A1" s="47"/>
      <c r="B1" s="47"/>
      <c r="C1" s="47"/>
      <c r="D1" s="52"/>
      <c r="E1" s="47"/>
    </row>
    <row r="2" spans="1:5" ht="19.5" customHeight="1">
      <c r="A2" s="47"/>
      <c r="B2" s="47"/>
      <c r="C2" s="47"/>
      <c r="D2" s="52"/>
      <c r="E2" s="47"/>
    </row>
    <row r="3" spans="1:5" ht="30.75" customHeight="1">
      <c r="A3" s="237" t="s">
        <v>47</v>
      </c>
      <c r="B3" s="237"/>
      <c r="C3" s="237"/>
      <c r="D3" s="237"/>
      <c r="E3" s="237"/>
    </row>
    <row r="4" spans="1:5" ht="21.75" customHeight="1">
      <c r="A4" s="287"/>
      <c r="B4" s="287"/>
      <c r="C4" s="287"/>
      <c r="D4" s="287"/>
      <c r="E4" s="287"/>
    </row>
    <row r="5" spans="1:5" ht="19.5" customHeight="1" thickBot="1">
      <c r="A5" s="288" t="s">
        <v>222</v>
      </c>
      <c r="B5" s="288"/>
      <c r="C5" s="288"/>
      <c r="D5" s="288"/>
      <c r="E5" s="288"/>
    </row>
    <row r="6" spans="1:5" ht="40.5" customHeight="1">
      <c r="A6" s="53" t="s">
        <v>48</v>
      </c>
      <c r="B6" s="54" t="s">
        <v>49</v>
      </c>
      <c r="C6" s="54" t="s">
        <v>50</v>
      </c>
      <c r="D6" s="55" t="s">
        <v>51</v>
      </c>
      <c r="E6" s="56" t="s">
        <v>52</v>
      </c>
    </row>
    <row r="7" spans="1:5" ht="40.5" customHeight="1">
      <c r="A7" s="57">
        <v>1</v>
      </c>
      <c r="B7" s="58" t="s">
        <v>67</v>
      </c>
      <c r="C7" s="58" t="s">
        <v>54</v>
      </c>
      <c r="D7" s="59">
        <v>71450</v>
      </c>
      <c r="E7" s="289" t="s">
        <v>53</v>
      </c>
    </row>
    <row r="8" spans="1:5" ht="40.5" customHeight="1">
      <c r="A8" s="57">
        <v>2</v>
      </c>
      <c r="B8" s="58" t="s">
        <v>220</v>
      </c>
      <c r="C8" s="58" t="s">
        <v>124</v>
      </c>
      <c r="D8" s="59">
        <v>167160</v>
      </c>
      <c r="E8" s="289"/>
    </row>
    <row r="9" spans="1:7" ht="40.5" customHeight="1">
      <c r="A9" s="57">
        <v>3</v>
      </c>
      <c r="B9" s="58" t="s">
        <v>68</v>
      </c>
      <c r="C9" s="58" t="s">
        <v>69</v>
      </c>
      <c r="D9" s="59">
        <v>1146601</v>
      </c>
      <c r="E9" s="289"/>
      <c r="F9" s="280"/>
      <c r="G9" s="281"/>
    </row>
    <row r="10" spans="1:7" ht="40.5" customHeight="1">
      <c r="A10" s="57">
        <v>4</v>
      </c>
      <c r="B10" s="58" t="s">
        <v>171</v>
      </c>
      <c r="C10" s="58" t="s">
        <v>173</v>
      </c>
      <c r="D10" s="59">
        <v>15248896</v>
      </c>
      <c r="E10" s="289"/>
      <c r="F10" s="157"/>
      <c r="G10" s="140"/>
    </row>
    <row r="11" spans="1:7" ht="40.5" customHeight="1">
      <c r="A11" s="57">
        <v>5</v>
      </c>
      <c r="B11" s="58" t="s">
        <v>214</v>
      </c>
      <c r="C11" s="58" t="s">
        <v>215</v>
      </c>
      <c r="D11" s="59">
        <v>606</v>
      </c>
      <c r="E11" s="289"/>
      <c r="F11" s="157"/>
      <c r="G11" s="140"/>
    </row>
    <row r="12" spans="1:5" ht="40.5" customHeight="1">
      <c r="A12" s="57">
        <v>6</v>
      </c>
      <c r="B12" s="58" t="s">
        <v>68</v>
      </c>
      <c r="C12" s="58" t="s">
        <v>71</v>
      </c>
      <c r="D12" s="59">
        <v>6103</v>
      </c>
      <c r="E12" s="60" t="s">
        <v>70</v>
      </c>
    </row>
    <row r="13" spans="1:7" ht="40.5" customHeight="1">
      <c r="A13" s="57">
        <v>7</v>
      </c>
      <c r="B13" s="58" t="s">
        <v>68</v>
      </c>
      <c r="C13" s="58" t="s">
        <v>72</v>
      </c>
      <c r="D13" s="59">
        <v>98860</v>
      </c>
      <c r="E13" s="60" t="s">
        <v>55</v>
      </c>
      <c r="F13" s="280"/>
      <c r="G13" s="281"/>
    </row>
    <row r="14" spans="1:7" ht="40.5" customHeight="1">
      <c r="A14" s="57">
        <v>8</v>
      </c>
      <c r="B14" s="58" t="s">
        <v>216</v>
      </c>
      <c r="C14" s="58" t="s">
        <v>217</v>
      </c>
      <c r="D14" s="59">
        <v>862700000</v>
      </c>
      <c r="E14" s="60" t="s">
        <v>218</v>
      </c>
      <c r="F14" s="157"/>
      <c r="G14" s="140"/>
    </row>
    <row r="15" spans="1:7" ht="40.5" customHeight="1">
      <c r="A15" s="57">
        <v>9</v>
      </c>
      <c r="B15" s="58" t="s">
        <v>219</v>
      </c>
      <c r="C15" s="58" t="s">
        <v>221</v>
      </c>
      <c r="D15" s="59">
        <v>0</v>
      </c>
      <c r="E15" s="60" t="s">
        <v>172</v>
      </c>
      <c r="F15" s="157"/>
      <c r="G15" s="140"/>
    </row>
    <row r="16" spans="1:5" ht="40.5" customHeight="1">
      <c r="A16" s="282" t="s">
        <v>56</v>
      </c>
      <c r="B16" s="283"/>
      <c r="C16" s="283"/>
      <c r="D16" s="59">
        <f>SUM(D7:D15)</f>
        <v>879439676</v>
      </c>
      <c r="E16" s="60"/>
    </row>
    <row r="17" spans="1:5" ht="40.5" customHeight="1" thickBot="1">
      <c r="A17" s="284" t="s">
        <v>43</v>
      </c>
      <c r="B17" s="285"/>
      <c r="C17" s="285"/>
      <c r="D17" s="285"/>
      <c r="E17" s="286"/>
    </row>
    <row r="18" ht="19.5" customHeight="1">
      <c r="C18" s="43"/>
    </row>
    <row r="19" ht="19.5" customHeight="1">
      <c r="C19" s="43"/>
    </row>
    <row r="20" ht="19.5" customHeight="1">
      <c r="C20" s="43"/>
    </row>
  </sheetData>
  <sheetProtection/>
  <mergeCells count="8">
    <mergeCell ref="F9:G9"/>
    <mergeCell ref="F13:G13"/>
    <mergeCell ref="A16:C16"/>
    <mergeCell ref="A17:E17"/>
    <mergeCell ref="A3:E3"/>
    <mergeCell ref="A4:E4"/>
    <mergeCell ref="A5:E5"/>
    <mergeCell ref="E7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27"/>
  <sheetViews>
    <sheetView view="pageBreakPreview" zoomScaleSheetLayoutView="100" zoomScalePageLayoutView="0" workbookViewId="0" topLeftCell="A1">
      <selection activeCell="E9" sqref="E9"/>
    </sheetView>
  </sheetViews>
  <sheetFormatPr defaultColWidth="8.88671875" defaultRowHeight="13.5"/>
  <cols>
    <col min="1" max="1" width="79.99609375" style="39" customWidth="1"/>
    <col min="2" max="2" width="16.6640625" style="0" customWidth="1"/>
  </cols>
  <sheetData>
    <row r="2" ht="39" customHeight="1"/>
    <row r="3" s="34" customFormat="1" ht="39.75" customHeight="1">
      <c r="A3" s="33" t="s">
        <v>40</v>
      </c>
    </row>
    <row r="4" s="34" customFormat="1" ht="54.75" customHeight="1">
      <c r="A4" s="35"/>
    </row>
    <row r="5" s="34" customFormat="1" ht="39.75" customHeight="1">
      <c r="A5" s="35" t="s">
        <v>41</v>
      </c>
    </row>
    <row r="6" s="34" customFormat="1" ht="39.75" customHeight="1">
      <c r="A6" s="35" t="s">
        <v>223</v>
      </c>
    </row>
    <row r="7" s="34" customFormat="1" ht="39.75" customHeight="1">
      <c r="A7" s="35" t="s">
        <v>44</v>
      </c>
    </row>
    <row r="8" s="34" customFormat="1" ht="39.75" customHeight="1">
      <c r="A8" s="35" t="s">
        <v>226</v>
      </c>
    </row>
    <row r="9" s="34" customFormat="1" ht="39.75" customHeight="1">
      <c r="A9" s="35" t="s">
        <v>227</v>
      </c>
    </row>
    <row r="10" s="34" customFormat="1" ht="39.75" customHeight="1">
      <c r="A10" s="35" t="s">
        <v>42</v>
      </c>
    </row>
    <row r="11" s="34" customFormat="1" ht="39.75" customHeight="1">
      <c r="A11" s="35"/>
    </row>
    <row r="12" s="34" customFormat="1" ht="39.75" customHeight="1">
      <c r="A12" s="36" t="s">
        <v>224</v>
      </c>
    </row>
    <row r="13" s="34" customFormat="1" ht="39.75" customHeight="1">
      <c r="A13" s="35"/>
    </row>
    <row r="14" s="38" customFormat="1" ht="39.75" customHeight="1">
      <c r="A14" s="37" t="s">
        <v>43</v>
      </c>
    </row>
    <row r="15" s="38" customFormat="1" ht="39.75" customHeight="1">
      <c r="A15" s="37" t="s">
        <v>225</v>
      </c>
    </row>
    <row r="16" s="34" customFormat="1" ht="39.75" customHeight="1">
      <c r="A16" s="35"/>
    </row>
    <row r="17" s="34" customFormat="1" ht="30" customHeight="1">
      <c r="A17" s="35"/>
    </row>
    <row r="18" s="34" customFormat="1" ht="30" customHeight="1">
      <c r="A18" s="35"/>
    </row>
    <row r="19" s="34" customFormat="1" ht="30" customHeight="1">
      <c r="A19" s="35"/>
    </row>
    <row r="20" s="34" customFormat="1" ht="30" customHeight="1">
      <c r="A20" s="35"/>
    </row>
    <row r="21" s="34" customFormat="1" ht="30" customHeight="1">
      <c r="A21" s="35"/>
    </row>
    <row r="22" s="34" customFormat="1" ht="30" customHeight="1">
      <c r="A22" s="35"/>
    </row>
    <row r="23" s="34" customFormat="1" ht="30" customHeight="1">
      <c r="A23" s="35"/>
    </row>
    <row r="24" s="34" customFormat="1" ht="30" customHeight="1">
      <c r="A24" s="35"/>
    </row>
    <row r="25" s="34" customFormat="1" ht="30" customHeight="1">
      <c r="A25" s="35"/>
    </row>
    <row r="26" s="34" customFormat="1" ht="30" customHeight="1">
      <c r="A26" s="35"/>
    </row>
    <row r="27" s="34" customFormat="1" ht="30" customHeight="1">
      <c r="A27" s="35"/>
    </row>
  </sheetData>
  <sheetProtection/>
  <printOptions/>
  <pageMargins left="0.75" right="0.66" top="1.13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4"/>
  <sheetViews>
    <sheetView view="pageBreakPreview" zoomScaleSheetLayoutView="100" zoomScalePageLayoutView="0" workbookViewId="0" topLeftCell="A58">
      <selection activeCell="E86" sqref="E86"/>
    </sheetView>
  </sheetViews>
  <sheetFormatPr defaultColWidth="8.88671875" defaultRowHeight="13.5"/>
  <cols>
    <col min="1" max="1" width="11.88671875" style="32" customWidth="1"/>
    <col min="2" max="3" width="13.88671875" style="32" customWidth="1"/>
    <col min="4" max="4" width="11.10546875" style="29" customWidth="1"/>
    <col min="5" max="5" width="14.5546875" style="62" customWidth="1"/>
    <col min="6" max="6" width="11.6640625" style="62" customWidth="1"/>
    <col min="7" max="7" width="13.3359375" style="62" customWidth="1"/>
    <col min="8" max="8" width="13.99609375" style="62" customWidth="1"/>
  </cols>
  <sheetData>
    <row r="1" spans="1:2" ht="21.75" customHeight="1">
      <c r="A1" s="294" t="s">
        <v>311</v>
      </c>
      <c r="B1" s="294"/>
    </row>
    <row r="2" spans="1:8" ht="18.75">
      <c r="A2" s="295" t="s">
        <v>312</v>
      </c>
      <c r="B2" s="295"/>
      <c r="C2" s="295"/>
      <c r="D2" s="295"/>
      <c r="E2" s="295"/>
      <c r="F2" s="295"/>
      <c r="G2" s="295"/>
      <c r="H2" s="295"/>
    </row>
    <row r="3" spans="1:8" ht="21.75" customHeight="1">
      <c r="A3" s="81"/>
      <c r="B3" s="81"/>
      <c r="C3" s="81"/>
      <c r="D3" s="189"/>
      <c r="E3" s="158"/>
      <c r="F3" s="158"/>
      <c r="G3" s="158"/>
      <c r="H3" s="158"/>
    </row>
    <row r="4" spans="1:8" ht="19.5" customHeight="1">
      <c r="A4" s="293" t="s">
        <v>317</v>
      </c>
      <c r="B4" s="293"/>
      <c r="C4" s="293"/>
      <c r="D4" s="291" t="s">
        <v>79</v>
      </c>
      <c r="E4" s="292" t="s">
        <v>313</v>
      </c>
      <c r="F4" s="292" t="s">
        <v>314</v>
      </c>
      <c r="G4" s="292" t="s">
        <v>315</v>
      </c>
      <c r="H4" s="292" t="s">
        <v>316</v>
      </c>
    </row>
    <row r="5" spans="1:8" ht="19.5" customHeight="1">
      <c r="A5" s="193" t="s">
        <v>76</v>
      </c>
      <c r="B5" s="193" t="s">
        <v>77</v>
      </c>
      <c r="C5" s="193" t="s">
        <v>80</v>
      </c>
      <c r="D5" s="291"/>
      <c r="E5" s="292"/>
      <c r="F5" s="292"/>
      <c r="G5" s="292"/>
      <c r="H5" s="292"/>
    </row>
    <row r="6" spans="1:8" ht="19.5" customHeight="1">
      <c r="A6" s="290" t="s">
        <v>92</v>
      </c>
      <c r="B6" s="290" t="s">
        <v>230</v>
      </c>
      <c r="C6" s="290" t="s">
        <v>231</v>
      </c>
      <c r="D6" s="191" t="s">
        <v>320</v>
      </c>
      <c r="E6" s="192">
        <v>1139400000</v>
      </c>
      <c r="F6" s="26"/>
      <c r="G6" s="192"/>
      <c r="H6" s="192">
        <f>SUM(E6:G6)</f>
        <v>1139400000</v>
      </c>
    </row>
    <row r="7" spans="1:8" ht="19.5" customHeight="1">
      <c r="A7" s="290"/>
      <c r="B7" s="290"/>
      <c r="C7" s="290"/>
      <c r="D7" s="191" t="s">
        <v>318</v>
      </c>
      <c r="E7" s="192">
        <v>1139400000</v>
      </c>
      <c r="F7" s="26"/>
      <c r="G7" s="192"/>
      <c r="H7" s="192">
        <f aca="true" t="shared" si="0" ref="H7:H16">SUM(E7:G7)</f>
        <v>1139400000</v>
      </c>
    </row>
    <row r="8" spans="1:8" ht="19.5" customHeight="1">
      <c r="A8" s="290"/>
      <c r="B8" s="290"/>
      <c r="C8" s="290"/>
      <c r="D8" s="191" t="s">
        <v>319</v>
      </c>
      <c r="E8" s="192"/>
      <c r="F8" s="192"/>
      <c r="G8" s="192"/>
      <c r="H8" s="192"/>
    </row>
    <row r="9" spans="1:8" ht="19.5" customHeight="1">
      <c r="A9" s="290"/>
      <c r="B9" s="290" t="s">
        <v>83</v>
      </c>
      <c r="C9" s="290" t="s">
        <v>175</v>
      </c>
      <c r="D9" s="191" t="s">
        <v>320</v>
      </c>
      <c r="E9" s="192">
        <v>14000000</v>
      </c>
      <c r="F9" s="192"/>
      <c r="G9" s="192"/>
      <c r="H9" s="192">
        <f t="shared" si="0"/>
        <v>14000000</v>
      </c>
    </row>
    <row r="10" spans="1:8" ht="19.5" customHeight="1">
      <c r="A10" s="290"/>
      <c r="B10" s="290"/>
      <c r="C10" s="290"/>
      <c r="D10" s="191" t="s">
        <v>318</v>
      </c>
      <c r="E10" s="192">
        <v>14000000</v>
      </c>
      <c r="F10" s="192"/>
      <c r="G10" s="192"/>
      <c r="H10" s="192">
        <f t="shared" si="0"/>
        <v>14000000</v>
      </c>
    </row>
    <row r="11" spans="1:8" ht="19.5" customHeight="1">
      <c r="A11" s="290"/>
      <c r="B11" s="290"/>
      <c r="C11" s="290"/>
      <c r="D11" s="191" t="s">
        <v>319</v>
      </c>
      <c r="E11" s="192"/>
      <c r="F11" s="192"/>
      <c r="G11" s="192"/>
      <c r="H11" s="192"/>
    </row>
    <row r="12" spans="1:8" ht="19.5" customHeight="1">
      <c r="A12" s="290"/>
      <c r="B12" s="290" t="s">
        <v>81</v>
      </c>
      <c r="C12" s="290"/>
      <c r="D12" s="191" t="s">
        <v>320</v>
      </c>
      <c r="E12" s="192">
        <f>E6+E9</f>
        <v>1153400000</v>
      </c>
      <c r="F12" s="192"/>
      <c r="G12" s="192"/>
      <c r="H12" s="192">
        <f t="shared" si="0"/>
        <v>1153400000</v>
      </c>
    </row>
    <row r="13" spans="1:8" ht="19.5" customHeight="1">
      <c r="A13" s="290"/>
      <c r="B13" s="290"/>
      <c r="C13" s="290"/>
      <c r="D13" s="191" t="s">
        <v>318</v>
      </c>
      <c r="E13" s="192">
        <f>E7+E10</f>
        <v>1153400000</v>
      </c>
      <c r="F13" s="192"/>
      <c r="G13" s="192"/>
      <c r="H13" s="192">
        <f t="shared" si="0"/>
        <v>1153400000</v>
      </c>
    </row>
    <row r="14" spans="1:8" ht="19.5" customHeight="1">
      <c r="A14" s="290"/>
      <c r="B14" s="290"/>
      <c r="C14" s="290"/>
      <c r="D14" s="191" t="s">
        <v>319</v>
      </c>
      <c r="E14" s="192"/>
      <c r="F14" s="192"/>
      <c r="G14" s="192"/>
      <c r="H14" s="192"/>
    </row>
    <row r="15" spans="1:8" ht="19.5" customHeight="1">
      <c r="A15" s="290" t="s">
        <v>232</v>
      </c>
      <c r="B15" s="290"/>
      <c r="C15" s="290"/>
      <c r="D15" s="191" t="s">
        <v>320</v>
      </c>
      <c r="E15" s="192">
        <f>E12</f>
        <v>1153400000</v>
      </c>
      <c r="F15" s="192"/>
      <c r="G15" s="192"/>
      <c r="H15" s="192">
        <f t="shared" si="0"/>
        <v>1153400000</v>
      </c>
    </row>
    <row r="16" spans="1:8" ht="19.5" customHeight="1">
      <c r="A16" s="290"/>
      <c r="B16" s="290"/>
      <c r="C16" s="290"/>
      <c r="D16" s="191" t="s">
        <v>318</v>
      </c>
      <c r="E16" s="192">
        <f>E13</f>
        <v>1153400000</v>
      </c>
      <c r="F16" s="192"/>
      <c r="G16" s="192"/>
      <c r="H16" s="192">
        <f t="shared" si="0"/>
        <v>1153400000</v>
      </c>
    </row>
    <row r="17" spans="1:8" ht="19.5" customHeight="1">
      <c r="A17" s="290"/>
      <c r="B17" s="290"/>
      <c r="C17" s="290"/>
      <c r="D17" s="191" t="s">
        <v>319</v>
      </c>
      <c r="E17" s="192"/>
      <c r="F17" s="192"/>
      <c r="G17" s="192"/>
      <c r="H17" s="192"/>
    </row>
    <row r="18" spans="1:8" ht="19.5" customHeight="1">
      <c r="A18" s="290" t="s">
        <v>141</v>
      </c>
      <c r="B18" s="290" t="s">
        <v>84</v>
      </c>
      <c r="C18" s="290" t="s">
        <v>203</v>
      </c>
      <c r="D18" s="191" t="s">
        <v>320</v>
      </c>
      <c r="E18" s="192"/>
      <c r="F18" s="192"/>
      <c r="G18" s="192">
        <v>138800000</v>
      </c>
      <c r="H18" s="192">
        <f>SUM(E18:G18)</f>
        <v>138800000</v>
      </c>
    </row>
    <row r="19" spans="1:8" ht="19.5" customHeight="1">
      <c r="A19" s="290"/>
      <c r="B19" s="290"/>
      <c r="C19" s="290"/>
      <c r="D19" s="191" t="s">
        <v>318</v>
      </c>
      <c r="E19" s="192"/>
      <c r="F19" s="192"/>
      <c r="G19" s="192">
        <v>118861461</v>
      </c>
      <c r="H19" s="192">
        <f aca="true" t="shared" si="1" ref="H19:H29">SUM(E19:G19)</f>
        <v>118861461</v>
      </c>
    </row>
    <row r="20" spans="1:8" ht="19.5" customHeight="1">
      <c r="A20" s="290"/>
      <c r="B20" s="290"/>
      <c r="C20" s="290"/>
      <c r="D20" s="191" t="s">
        <v>319</v>
      </c>
      <c r="E20" s="192"/>
      <c r="F20" s="192"/>
      <c r="G20" s="192">
        <f>G18-G19</f>
        <v>19938539</v>
      </c>
      <c r="H20" s="192">
        <f t="shared" si="1"/>
        <v>19938539</v>
      </c>
    </row>
    <row r="21" spans="1:8" ht="19.5" customHeight="1">
      <c r="A21" s="290"/>
      <c r="B21" s="290"/>
      <c r="C21" s="290" t="s">
        <v>174</v>
      </c>
      <c r="D21" s="191" t="s">
        <v>320</v>
      </c>
      <c r="E21" s="192"/>
      <c r="F21" s="192"/>
      <c r="G21" s="192">
        <v>3200000</v>
      </c>
      <c r="H21" s="192">
        <f t="shared" si="1"/>
        <v>3200000</v>
      </c>
    </row>
    <row r="22" spans="1:8" ht="19.5" customHeight="1">
      <c r="A22" s="290"/>
      <c r="B22" s="290"/>
      <c r="C22" s="290"/>
      <c r="D22" s="191" t="s">
        <v>318</v>
      </c>
      <c r="E22" s="192"/>
      <c r="F22" s="192"/>
      <c r="G22" s="192">
        <v>3506100</v>
      </c>
      <c r="H22" s="192">
        <f t="shared" si="1"/>
        <v>3506100</v>
      </c>
    </row>
    <row r="23" spans="1:8" ht="19.5" customHeight="1">
      <c r="A23" s="290"/>
      <c r="B23" s="290"/>
      <c r="C23" s="290"/>
      <c r="D23" s="191" t="s">
        <v>319</v>
      </c>
      <c r="E23" s="192"/>
      <c r="F23" s="192"/>
      <c r="G23" s="192">
        <f>G21-G22</f>
        <v>-306100</v>
      </c>
      <c r="H23" s="192">
        <f>SUM(E23:G23)</f>
        <v>-306100</v>
      </c>
    </row>
    <row r="24" spans="1:8" ht="19.5" customHeight="1">
      <c r="A24" s="290" t="s">
        <v>328</v>
      </c>
      <c r="B24" s="290" t="s">
        <v>81</v>
      </c>
      <c r="C24" s="290"/>
      <c r="D24" s="191" t="s">
        <v>320</v>
      </c>
      <c r="E24" s="192"/>
      <c r="F24" s="192"/>
      <c r="G24" s="192">
        <f>G18+G21</f>
        <v>142000000</v>
      </c>
      <c r="H24" s="192">
        <f t="shared" si="1"/>
        <v>142000000</v>
      </c>
    </row>
    <row r="25" spans="1:8" ht="19.5" customHeight="1">
      <c r="A25" s="290"/>
      <c r="B25" s="290"/>
      <c r="C25" s="290"/>
      <c r="D25" s="191" t="s">
        <v>318</v>
      </c>
      <c r="E25" s="192"/>
      <c r="F25" s="192"/>
      <c r="G25" s="192">
        <f>G19+G22</f>
        <v>122367561</v>
      </c>
      <c r="H25" s="192">
        <f t="shared" si="1"/>
        <v>122367561</v>
      </c>
    </row>
    <row r="26" spans="1:8" ht="19.5" customHeight="1">
      <c r="A26" s="290"/>
      <c r="B26" s="290"/>
      <c r="C26" s="290"/>
      <c r="D26" s="191" t="s">
        <v>319</v>
      </c>
      <c r="E26" s="192"/>
      <c r="F26" s="192"/>
      <c r="G26" s="192">
        <f>G20+G23</f>
        <v>19632439</v>
      </c>
      <c r="H26" s="192">
        <f t="shared" si="1"/>
        <v>19632439</v>
      </c>
    </row>
    <row r="27" spans="1:8" ht="19.5" customHeight="1">
      <c r="A27" s="290" t="s">
        <v>82</v>
      </c>
      <c r="B27" s="290"/>
      <c r="C27" s="290"/>
      <c r="D27" s="191" t="s">
        <v>320</v>
      </c>
      <c r="E27" s="192"/>
      <c r="F27" s="192"/>
      <c r="G27" s="192">
        <f>G24</f>
        <v>142000000</v>
      </c>
      <c r="H27" s="192">
        <f t="shared" si="1"/>
        <v>142000000</v>
      </c>
    </row>
    <row r="28" spans="1:8" ht="19.5" customHeight="1">
      <c r="A28" s="290"/>
      <c r="B28" s="290"/>
      <c r="C28" s="290"/>
      <c r="D28" s="191" t="s">
        <v>318</v>
      </c>
      <c r="E28" s="192"/>
      <c r="F28" s="192"/>
      <c r="G28" s="192">
        <f>G25</f>
        <v>122367561</v>
      </c>
      <c r="H28" s="192">
        <f t="shared" si="1"/>
        <v>122367561</v>
      </c>
    </row>
    <row r="29" spans="1:8" ht="19.5" customHeight="1">
      <c r="A29" s="290"/>
      <c r="B29" s="290"/>
      <c r="C29" s="290"/>
      <c r="D29" s="191" t="s">
        <v>319</v>
      </c>
      <c r="E29" s="192"/>
      <c r="F29" s="192"/>
      <c r="G29" s="192">
        <f>G26</f>
        <v>19632439</v>
      </c>
      <c r="H29" s="192">
        <f t="shared" si="1"/>
        <v>19632439</v>
      </c>
    </row>
    <row r="30" spans="1:8" ht="19.5" customHeight="1">
      <c r="A30" s="290" t="s">
        <v>233</v>
      </c>
      <c r="B30" s="290" t="s">
        <v>233</v>
      </c>
      <c r="C30" s="290" t="s">
        <v>234</v>
      </c>
      <c r="D30" s="191" t="s">
        <v>320</v>
      </c>
      <c r="E30" s="192"/>
      <c r="F30" s="192"/>
      <c r="G30" s="192">
        <v>7000000</v>
      </c>
      <c r="H30" s="192">
        <f>SUM(E30:G30)</f>
        <v>7000000</v>
      </c>
    </row>
    <row r="31" spans="1:8" ht="19.5" customHeight="1">
      <c r="A31" s="290"/>
      <c r="B31" s="290"/>
      <c r="C31" s="290"/>
      <c r="D31" s="191" t="s">
        <v>318</v>
      </c>
      <c r="E31" s="192"/>
      <c r="F31" s="192"/>
      <c r="G31" s="192"/>
      <c r="H31" s="192"/>
    </row>
    <row r="32" spans="1:8" ht="19.5" customHeight="1">
      <c r="A32" s="290"/>
      <c r="B32" s="290"/>
      <c r="C32" s="290"/>
      <c r="D32" s="191" t="s">
        <v>319</v>
      </c>
      <c r="E32" s="192"/>
      <c r="F32" s="192"/>
      <c r="G32" s="192">
        <f>G30-G31</f>
        <v>7000000</v>
      </c>
      <c r="H32" s="192">
        <f aca="true" t="shared" si="2" ref="H32:H38">SUM(E32:G32)</f>
        <v>7000000</v>
      </c>
    </row>
    <row r="33" spans="1:8" ht="19.5" customHeight="1">
      <c r="A33" s="290"/>
      <c r="B33" s="290" t="s">
        <v>235</v>
      </c>
      <c r="C33" s="290"/>
      <c r="D33" s="191" t="s">
        <v>320</v>
      </c>
      <c r="E33" s="192"/>
      <c r="F33" s="192"/>
      <c r="G33" s="192">
        <f>G30</f>
        <v>7000000</v>
      </c>
      <c r="H33" s="192">
        <f t="shared" si="2"/>
        <v>7000000</v>
      </c>
    </row>
    <row r="34" spans="1:8" ht="19.5" customHeight="1">
      <c r="A34" s="290"/>
      <c r="B34" s="290"/>
      <c r="C34" s="290"/>
      <c r="D34" s="191" t="s">
        <v>318</v>
      </c>
      <c r="E34" s="192"/>
      <c r="F34" s="192"/>
      <c r="G34" s="192"/>
      <c r="H34" s="192"/>
    </row>
    <row r="35" spans="1:8" ht="19.5" customHeight="1">
      <c r="A35" s="290"/>
      <c r="B35" s="290"/>
      <c r="C35" s="290"/>
      <c r="D35" s="191" t="s">
        <v>319</v>
      </c>
      <c r="E35" s="192"/>
      <c r="F35" s="192"/>
      <c r="G35" s="192">
        <f>G32</f>
        <v>7000000</v>
      </c>
      <c r="H35" s="192">
        <f t="shared" si="2"/>
        <v>7000000</v>
      </c>
    </row>
    <row r="36" spans="1:8" ht="19.5" customHeight="1">
      <c r="A36" s="290" t="s">
        <v>321</v>
      </c>
      <c r="B36" s="290"/>
      <c r="C36" s="290"/>
      <c r="D36" s="191" t="s">
        <v>320</v>
      </c>
      <c r="E36" s="192"/>
      <c r="F36" s="192"/>
      <c r="G36" s="192">
        <f>G33</f>
        <v>7000000</v>
      </c>
      <c r="H36" s="192">
        <f t="shared" si="2"/>
        <v>7000000</v>
      </c>
    </row>
    <row r="37" spans="1:8" ht="19.5" customHeight="1">
      <c r="A37" s="290"/>
      <c r="B37" s="290"/>
      <c r="C37" s="290"/>
      <c r="D37" s="191" t="s">
        <v>318</v>
      </c>
      <c r="E37" s="192"/>
      <c r="F37" s="192"/>
      <c r="G37" s="192"/>
      <c r="H37" s="192"/>
    </row>
    <row r="38" spans="1:8" ht="19.5" customHeight="1">
      <c r="A38" s="290"/>
      <c r="B38" s="290"/>
      <c r="C38" s="290"/>
      <c r="D38" s="191" t="s">
        <v>319</v>
      </c>
      <c r="E38" s="192"/>
      <c r="F38" s="192"/>
      <c r="G38" s="192">
        <f>G35</f>
        <v>7000000</v>
      </c>
      <c r="H38" s="192">
        <f t="shared" si="2"/>
        <v>7000000</v>
      </c>
    </row>
    <row r="39" spans="1:8" ht="19.5" customHeight="1">
      <c r="A39" s="290" t="s">
        <v>29</v>
      </c>
      <c r="B39" s="290" t="s">
        <v>2</v>
      </c>
      <c r="C39" s="290" t="s">
        <v>86</v>
      </c>
      <c r="D39" s="191" t="s">
        <v>320</v>
      </c>
      <c r="E39" s="192"/>
      <c r="F39" s="192"/>
      <c r="G39" s="192">
        <v>193467</v>
      </c>
      <c r="H39" s="192">
        <f>SUM(E39:G39)</f>
        <v>193467</v>
      </c>
    </row>
    <row r="40" spans="1:8" ht="19.5" customHeight="1">
      <c r="A40" s="290"/>
      <c r="B40" s="290"/>
      <c r="C40" s="290"/>
      <c r="D40" s="191" t="s">
        <v>318</v>
      </c>
      <c r="E40" s="192"/>
      <c r="F40" s="192"/>
      <c r="G40" s="192">
        <v>193467</v>
      </c>
      <c r="H40" s="192">
        <f aca="true" t="shared" si="3" ref="H40:H73">SUM(E40:G40)</f>
        <v>193467</v>
      </c>
    </row>
    <row r="41" spans="1:8" ht="19.5" customHeight="1">
      <c r="A41" s="290"/>
      <c r="B41" s="290"/>
      <c r="C41" s="290"/>
      <c r="D41" s="191" t="s">
        <v>319</v>
      </c>
      <c r="E41" s="192"/>
      <c r="F41" s="192"/>
      <c r="G41" s="192"/>
      <c r="H41" s="192"/>
    </row>
    <row r="42" spans="1:8" ht="19.5" customHeight="1">
      <c r="A42" s="290"/>
      <c r="B42" s="290"/>
      <c r="C42" s="290" t="s">
        <v>236</v>
      </c>
      <c r="D42" s="191" t="s">
        <v>320</v>
      </c>
      <c r="E42" s="192"/>
      <c r="F42" s="192">
        <v>156</v>
      </c>
      <c r="G42" s="192"/>
      <c r="H42" s="192">
        <f t="shared" si="3"/>
        <v>156</v>
      </c>
    </row>
    <row r="43" spans="1:8" ht="19.5" customHeight="1">
      <c r="A43" s="290"/>
      <c r="B43" s="290"/>
      <c r="C43" s="290"/>
      <c r="D43" s="191" t="s">
        <v>318</v>
      </c>
      <c r="E43" s="192"/>
      <c r="F43" s="192">
        <v>156</v>
      </c>
      <c r="G43" s="192"/>
      <c r="H43" s="192">
        <f t="shared" si="3"/>
        <v>156</v>
      </c>
    </row>
    <row r="44" spans="1:8" ht="19.5" customHeight="1">
      <c r="A44" s="290"/>
      <c r="B44" s="290"/>
      <c r="C44" s="290"/>
      <c r="D44" s="191" t="s">
        <v>319</v>
      </c>
      <c r="E44" s="192"/>
      <c r="F44" s="192"/>
      <c r="G44" s="192"/>
      <c r="H44" s="192"/>
    </row>
    <row r="45" spans="1:8" ht="19.5" customHeight="1">
      <c r="A45" s="290"/>
      <c r="B45" s="290"/>
      <c r="C45" s="195" t="s">
        <v>85</v>
      </c>
      <c r="D45" s="191" t="s">
        <v>320</v>
      </c>
      <c r="E45" s="192"/>
      <c r="F45" s="192">
        <v>183883</v>
      </c>
      <c r="G45" s="192"/>
      <c r="H45" s="192">
        <f t="shared" si="3"/>
        <v>183883</v>
      </c>
    </row>
    <row r="46" spans="1:8" ht="19.5" customHeight="1">
      <c r="A46" s="290" t="s">
        <v>329</v>
      </c>
      <c r="B46" s="290" t="s">
        <v>330</v>
      </c>
      <c r="C46" s="290" t="s">
        <v>329</v>
      </c>
      <c r="D46" s="191" t="s">
        <v>318</v>
      </c>
      <c r="E46" s="192"/>
      <c r="F46" s="192">
        <v>183883</v>
      </c>
      <c r="G46" s="192"/>
      <c r="H46" s="192">
        <f t="shared" si="3"/>
        <v>183883</v>
      </c>
    </row>
    <row r="47" spans="1:8" ht="19.5" customHeight="1">
      <c r="A47" s="290"/>
      <c r="B47" s="290"/>
      <c r="C47" s="290"/>
      <c r="D47" s="191" t="s">
        <v>319</v>
      </c>
      <c r="E47" s="192"/>
      <c r="F47" s="192"/>
      <c r="G47" s="192"/>
      <c r="H47" s="192"/>
    </row>
    <row r="48" spans="1:8" ht="19.5" customHeight="1">
      <c r="A48" s="290"/>
      <c r="B48" s="290" t="s">
        <v>81</v>
      </c>
      <c r="C48" s="290"/>
      <c r="D48" s="191" t="s">
        <v>320</v>
      </c>
      <c r="E48" s="192"/>
      <c r="F48" s="192">
        <f>F39+F42+F45</f>
        <v>184039</v>
      </c>
      <c r="G48" s="192">
        <f>G39+G42+G45</f>
        <v>193467</v>
      </c>
      <c r="H48" s="192">
        <f t="shared" si="3"/>
        <v>377506</v>
      </c>
    </row>
    <row r="49" spans="1:8" ht="19.5" customHeight="1">
      <c r="A49" s="290"/>
      <c r="B49" s="290"/>
      <c r="C49" s="290"/>
      <c r="D49" s="191" t="s">
        <v>318</v>
      </c>
      <c r="E49" s="192"/>
      <c r="F49" s="192">
        <f>F40+F43+F46</f>
        <v>184039</v>
      </c>
      <c r="G49" s="192">
        <f>G40+G43+G46</f>
        <v>193467</v>
      </c>
      <c r="H49" s="192">
        <f t="shared" si="3"/>
        <v>377506</v>
      </c>
    </row>
    <row r="50" spans="1:8" ht="19.5" customHeight="1">
      <c r="A50" s="290"/>
      <c r="B50" s="290"/>
      <c r="C50" s="290"/>
      <c r="D50" s="191" t="s">
        <v>319</v>
      </c>
      <c r="E50" s="192"/>
      <c r="F50" s="192"/>
      <c r="G50" s="192"/>
      <c r="H50" s="192"/>
    </row>
    <row r="51" spans="1:8" ht="19.5" customHeight="1">
      <c r="A51" s="290" t="s">
        <v>82</v>
      </c>
      <c r="B51" s="290"/>
      <c r="C51" s="290"/>
      <c r="D51" s="191" t="s">
        <v>320</v>
      </c>
      <c r="E51" s="192"/>
      <c r="F51" s="192">
        <f>F48</f>
        <v>184039</v>
      </c>
      <c r="G51" s="192">
        <f>G48</f>
        <v>193467</v>
      </c>
      <c r="H51" s="192">
        <f t="shared" si="3"/>
        <v>377506</v>
      </c>
    </row>
    <row r="52" spans="1:8" ht="19.5" customHeight="1">
      <c r="A52" s="290"/>
      <c r="B52" s="290"/>
      <c r="C52" s="290"/>
      <c r="D52" s="191" t="s">
        <v>318</v>
      </c>
      <c r="E52" s="192"/>
      <c r="F52" s="192">
        <f>F49</f>
        <v>184039</v>
      </c>
      <c r="G52" s="192">
        <f>G49</f>
        <v>193467</v>
      </c>
      <c r="H52" s="192">
        <f t="shared" si="3"/>
        <v>377506</v>
      </c>
    </row>
    <row r="53" spans="1:8" ht="19.5" customHeight="1">
      <c r="A53" s="290"/>
      <c r="B53" s="290"/>
      <c r="C53" s="290"/>
      <c r="D53" s="191" t="s">
        <v>319</v>
      </c>
      <c r="E53" s="192"/>
      <c r="F53" s="192"/>
      <c r="G53" s="192"/>
      <c r="H53" s="192"/>
    </row>
    <row r="54" spans="1:8" ht="19.5" customHeight="1">
      <c r="A54" s="290" t="s">
        <v>93</v>
      </c>
      <c r="B54" s="290" t="s">
        <v>91</v>
      </c>
      <c r="C54" s="290" t="s">
        <v>87</v>
      </c>
      <c r="D54" s="191" t="s">
        <v>320</v>
      </c>
      <c r="E54" s="192"/>
      <c r="F54" s="192">
        <v>3000</v>
      </c>
      <c r="G54" s="192"/>
      <c r="H54" s="192">
        <f t="shared" si="3"/>
        <v>3000</v>
      </c>
    </row>
    <row r="55" spans="1:8" ht="19.5" customHeight="1">
      <c r="A55" s="290"/>
      <c r="B55" s="290"/>
      <c r="C55" s="290"/>
      <c r="D55" s="191" t="s">
        <v>318</v>
      </c>
      <c r="E55" s="192"/>
      <c r="F55" s="192">
        <v>1360</v>
      </c>
      <c r="G55" s="192"/>
      <c r="H55" s="192">
        <f t="shared" si="3"/>
        <v>1360</v>
      </c>
    </row>
    <row r="56" spans="1:8" ht="19.5" customHeight="1">
      <c r="A56" s="290"/>
      <c r="B56" s="290"/>
      <c r="C56" s="290"/>
      <c r="D56" s="191" t="s">
        <v>319</v>
      </c>
      <c r="E56" s="192"/>
      <c r="F56" s="192">
        <f>F54-F55</f>
        <v>1640</v>
      </c>
      <c r="G56" s="192"/>
      <c r="H56" s="192">
        <f t="shared" si="3"/>
        <v>1640</v>
      </c>
    </row>
    <row r="57" spans="1:8" ht="19.5" customHeight="1">
      <c r="A57" s="290"/>
      <c r="B57" s="290"/>
      <c r="C57" s="290" t="s">
        <v>237</v>
      </c>
      <c r="D57" s="191" t="s">
        <v>320</v>
      </c>
      <c r="E57" s="192"/>
      <c r="F57" s="192">
        <v>1000</v>
      </c>
      <c r="G57" s="192"/>
      <c r="H57" s="192">
        <f t="shared" si="3"/>
        <v>1000</v>
      </c>
    </row>
    <row r="58" spans="1:8" ht="19.5" customHeight="1">
      <c r="A58" s="290"/>
      <c r="B58" s="290"/>
      <c r="C58" s="290"/>
      <c r="D58" s="191" t="s">
        <v>318</v>
      </c>
      <c r="E58" s="192"/>
      <c r="F58" s="192"/>
      <c r="G58" s="192"/>
      <c r="H58" s="192"/>
    </row>
    <row r="59" spans="1:8" ht="19.5" customHeight="1">
      <c r="A59" s="290" t="s">
        <v>93</v>
      </c>
      <c r="B59" s="290" t="s">
        <v>322</v>
      </c>
      <c r="C59" s="195" t="s">
        <v>323</v>
      </c>
      <c r="D59" s="191" t="s">
        <v>319</v>
      </c>
      <c r="E59" s="192"/>
      <c r="F59" s="192">
        <f>F57-F58</f>
        <v>1000</v>
      </c>
      <c r="G59" s="192"/>
      <c r="H59" s="192">
        <f t="shared" si="3"/>
        <v>1000</v>
      </c>
    </row>
    <row r="60" spans="1:8" ht="19.5" customHeight="1">
      <c r="A60" s="290"/>
      <c r="B60" s="290"/>
      <c r="C60" s="290" t="s">
        <v>88</v>
      </c>
      <c r="D60" s="191" t="s">
        <v>320</v>
      </c>
      <c r="E60" s="192"/>
      <c r="F60" s="192"/>
      <c r="G60" s="192">
        <v>8000</v>
      </c>
      <c r="H60" s="192">
        <f t="shared" si="3"/>
        <v>8000</v>
      </c>
    </row>
    <row r="61" spans="1:8" ht="19.5" customHeight="1">
      <c r="A61" s="290"/>
      <c r="B61" s="290"/>
      <c r="C61" s="290"/>
      <c r="D61" s="191" t="s">
        <v>318</v>
      </c>
      <c r="E61" s="192"/>
      <c r="F61" s="192"/>
      <c r="G61" s="192">
        <v>5879</v>
      </c>
      <c r="H61" s="192">
        <f t="shared" si="3"/>
        <v>5879</v>
      </c>
    </row>
    <row r="62" spans="1:8" ht="19.5" customHeight="1">
      <c r="A62" s="290"/>
      <c r="B62" s="290"/>
      <c r="C62" s="290"/>
      <c r="D62" s="191" t="s">
        <v>319</v>
      </c>
      <c r="E62" s="192"/>
      <c r="F62" s="192"/>
      <c r="G62" s="192">
        <f>G60-G61</f>
        <v>2121</v>
      </c>
      <c r="H62" s="192">
        <f t="shared" si="3"/>
        <v>2121</v>
      </c>
    </row>
    <row r="63" spans="1:8" ht="19.5" customHeight="1">
      <c r="A63" s="290"/>
      <c r="B63" s="290"/>
      <c r="C63" s="290" t="s">
        <v>89</v>
      </c>
      <c r="D63" s="191" t="s">
        <v>320</v>
      </c>
      <c r="E63" s="192"/>
      <c r="F63" s="192">
        <v>750000</v>
      </c>
      <c r="G63" s="192"/>
      <c r="H63" s="192">
        <f t="shared" si="3"/>
        <v>750000</v>
      </c>
    </row>
    <row r="64" spans="1:8" ht="19.5" customHeight="1">
      <c r="A64" s="290"/>
      <c r="B64" s="290"/>
      <c r="C64" s="290"/>
      <c r="D64" s="191" t="s">
        <v>318</v>
      </c>
      <c r="E64" s="192"/>
      <c r="F64" s="192">
        <v>750000</v>
      </c>
      <c r="G64" s="192"/>
      <c r="H64" s="192">
        <f t="shared" si="3"/>
        <v>750000</v>
      </c>
    </row>
    <row r="65" spans="1:8" ht="19.5" customHeight="1">
      <c r="A65" s="290"/>
      <c r="B65" s="290"/>
      <c r="C65" s="290"/>
      <c r="D65" s="191" t="s">
        <v>319</v>
      </c>
      <c r="E65" s="192"/>
      <c r="F65" s="192"/>
      <c r="G65" s="192"/>
      <c r="H65" s="192"/>
    </row>
    <row r="66" spans="1:8" ht="19.5" customHeight="1">
      <c r="A66" s="290"/>
      <c r="B66" s="290" t="s">
        <v>81</v>
      </c>
      <c r="C66" s="290"/>
      <c r="D66" s="191" t="s">
        <v>320</v>
      </c>
      <c r="E66" s="192"/>
      <c r="F66" s="192">
        <f aca="true" t="shared" si="4" ref="F66:G68">F54+F57+F60+F63</f>
        <v>754000</v>
      </c>
      <c r="G66" s="192">
        <f t="shared" si="4"/>
        <v>8000</v>
      </c>
      <c r="H66" s="192">
        <f t="shared" si="3"/>
        <v>762000</v>
      </c>
    </row>
    <row r="67" spans="1:8" ht="19.5" customHeight="1">
      <c r="A67" s="290"/>
      <c r="B67" s="290"/>
      <c r="C67" s="290"/>
      <c r="D67" s="191" t="s">
        <v>318</v>
      </c>
      <c r="E67" s="192"/>
      <c r="F67" s="192">
        <f t="shared" si="4"/>
        <v>751360</v>
      </c>
      <c r="G67" s="192">
        <f t="shared" si="4"/>
        <v>5879</v>
      </c>
      <c r="H67" s="192">
        <f t="shared" si="3"/>
        <v>757239</v>
      </c>
    </row>
    <row r="68" spans="1:8" ht="19.5" customHeight="1">
      <c r="A68" s="195" t="s">
        <v>331</v>
      </c>
      <c r="B68" s="290" t="s">
        <v>332</v>
      </c>
      <c r="C68" s="290"/>
      <c r="D68" s="191" t="s">
        <v>319</v>
      </c>
      <c r="E68" s="192"/>
      <c r="F68" s="192">
        <f t="shared" si="4"/>
        <v>2640</v>
      </c>
      <c r="G68" s="192">
        <f t="shared" si="4"/>
        <v>2121</v>
      </c>
      <c r="H68" s="192">
        <f t="shared" si="3"/>
        <v>4761</v>
      </c>
    </row>
    <row r="69" spans="1:8" ht="19.5" customHeight="1">
      <c r="A69" s="290" t="s">
        <v>82</v>
      </c>
      <c r="B69" s="290"/>
      <c r="C69" s="290"/>
      <c r="D69" s="191" t="s">
        <v>320</v>
      </c>
      <c r="E69" s="192"/>
      <c r="F69" s="192">
        <f aca="true" t="shared" si="5" ref="F69:G71">F66</f>
        <v>754000</v>
      </c>
      <c r="G69" s="192">
        <f t="shared" si="5"/>
        <v>8000</v>
      </c>
      <c r="H69" s="192">
        <f t="shared" si="3"/>
        <v>762000</v>
      </c>
    </row>
    <row r="70" spans="1:8" ht="19.5" customHeight="1">
      <c r="A70" s="290"/>
      <c r="B70" s="290"/>
      <c r="C70" s="290"/>
      <c r="D70" s="191" t="s">
        <v>318</v>
      </c>
      <c r="E70" s="192"/>
      <c r="F70" s="192">
        <f t="shared" si="5"/>
        <v>751360</v>
      </c>
      <c r="G70" s="192">
        <f t="shared" si="5"/>
        <v>5879</v>
      </c>
      <c r="H70" s="192">
        <f t="shared" si="3"/>
        <v>757239</v>
      </c>
    </row>
    <row r="71" spans="1:8" ht="19.5" customHeight="1">
      <c r="A71" s="290"/>
      <c r="B71" s="290"/>
      <c r="C71" s="290"/>
      <c r="D71" s="191" t="s">
        <v>319</v>
      </c>
      <c r="E71" s="192"/>
      <c r="F71" s="192">
        <f t="shared" si="5"/>
        <v>2640</v>
      </c>
      <c r="G71" s="192">
        <f t="shared" si="5"/>
        <v>2121</v>
      </c>
      <c r="H71" s="192">
        <f t="shared" si="3"/>
        <v>4761</v>
      </c>
    </row>
    <row r="72" spans="1:8" ht="19.5" customHeight="1">
      <c r="A72" s="290" t="s">
        <v>90</v>
      </c>
      <c r="B72" s="290"/>
      <c r="C72" s="290"/>
      <c r="D72" s="191" t="s">
        <v>320</v>
      </c>
      <c r="E72" s="192">
        <f aca="true" t="shared" si="6" ref="E72:G73">E15+E27+E36+E51+E69</f>
        <v>1153400000</v>
      </c>
      <c r="F72" s="192">
        <f t="shared" si="6"/>
        <v>938039</v>
      </c>
      <c r="G72" s="192">
        <f t="shared" si="6"/>
        <v>149201467</v>
      </c>
      <c r="H72" s="192">
        <f t="shared" si="3"/>
        <v>1303539506</v>
      </c>
    </row>
    <row r="73" spans="1:8" ht="19.5" customHeight="1">
      <c r="A73" s="290"/>
      <c r="B73" s="290"/>
      <c r="C73" s="290"/>
      <c r="D73" s="191" t="s">
        <v>318</v>
      </c>
      <c r="E73" s="192">
        <f t="shared" si="6"/>
        <v>1153400000</v>
      </c>
      <c r="F73" s="192">
        <f t="shared" si="6"/>
        <v>935399</v>
      </c>
      <c r="G73" s="192">
        <f t="shared" si="6"/>
        <v>122566907</v>
      </c>
      <c r="H73" s="192">
        <f t="shared" si="3"/>
        <v>1276902306</v>
      </c>
    </row>
    <row r="74" spans="1:8" ht="19.5" customHeight="1">
      <c r="A74" s="290"/>
      <c r="B74" s="290"/>
      <c r="C74" s="290"/>
      <c r="D74" s="191" t="s">
        <v>319</v>
      </c>
      <c r="E74" s="192"/>
      <c r="F74" s="192">
        <f>F72-F73</f>
        <v>2640</v>
      </c>
      <c r="G74" s="192">
        <f>G72-G73</f>
        <v>26634560</v>
      </c>
      <c r="H74" s="192">
        <f>SUM(E74:G74)</f>
        <v>26637200</v>
      </c>
    </row>
    <row r="75" ht="19.5" customHeight="1"/>
    <row r="76" ht="19.5" customHeight="1"/>
  </sheetData>
  <sheetProtection/>
  <mergeCells count="48">
    <mergeCell ref="A1:B1"/>
    <mergeCell ref="A27:C29"/>
    <mergeCell ref="A2:H2"/>
    <mergeCell ref="G4:G5"/>
    <mergeCell ref="H4:H5"/>
    <mergeCell ref="A4:C4"/>
    <mergeCell ref="B59:B65"/>
    <mergeCell ref="C57:C58"/>
    <mergeCell ref="C60:C62"/>
    <mergeCell ref="C39:C41"/>
    <mergeCell ref="B6:B8"/>
    <mergeCell ref="C6:C8"/>
    <mergeCell ref="D4:D5"/>
    <mergeCell ref="E4:E5"/>
    <mergeCell ref="F4:F5"/>
    <mergeCell ref="A72:C74"/>
    <mergeCell ref="B48:C50"/>
    <mergeCell ref="A51:C53"/>
    <mergeCell ref="C54:C56"/>
    <mergeCell ref="A69:C71"/>
    <mergeCell ref="C63:C65"/>
    <mergeCell ref="A54:A58"/>
    <mergeCell ref="B54:B58"/>
    <mergeCell ref="B24:C26"/>
    <mergeCell ref="C30:C32"/>
    <mergeCell ref="A30:A35"/>
    <mergeCell ref="B33:C35"/>
    <mergeCell ref="A18:A23"/>
    <mergeCell ref="A24:A26"/>
    <mergeCell ref="B18:B23"/>
    <mergeCell ref="C21:C23"/>
    <mergeCell ref="B30:B32"/>
    <mergeCell ref="A6:A14"/>
    <mergeCell ref="B9:B11"/>
    <mergeCell ref="C9:C11"/>
    <mergeCell ref="B12:C14"/>
    <mergeCell ref="A15:C17"/>
    <mergeCell ref="C18:C20"/>
    <mergeCell ref="A59:A67"/>
    <mergeCell ref="B66:C67"/>
    <mergeCell ref="B68:C68"/>
    <mergeCell ref="A36:C38"/>
    <mergeCell ref="A39:A45"/>
    <mergeCell ref="A46:A50"/>
    <mergeCell ref="B39:B45"/>
    <mergeCell ref="B46:B47"/>
    <mergeCell ref="C46:C47"/>
    <mergeCell ref="C42:C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SheetLayoutView="100" zoomScalePageLayoutView="0" workbookViewId="0" topLeftCell="A94">
      <selection activeCell="M102" sqref="M102"/>
    </sheetView>
  </sheetViews>
  <sheetFormatPr defaultColWidth="8.88671875" defaultRowHeight="13.5"/>
  <cols>
    <col min="1" max="1" width="11.88671875" style="0" customWidth="1"/>
    <col min="2" max="2" width="12.5546875" style="0" customWidth="1"/>
    <col min="3" max="3" width="13.88671875" style="0" customWidth="1"/>
    <col min="4" max="4" width="13.10546875" style="0" customWidth="1"/>
    <col min="5" max="5" width="14.21484375" style="62" customWidth="1"/>
    <col min="6" max="7" width="13.3359375" style="62" customWidth="1"/>
    <col min="8" max="8" width="14.10546875" style="62" customWidth="1"/>
  </cols>
  <sheetData>
    <row r="1" spans="1:2" ht="21" customHeight="1">
      <c r="A1" s="294" t="s">
        <v>324</v>
      </c>
      <c r="B1" s="294"/>
    </row>
    <row r="2" spans="1:8" ht="24" customHeight="1">
      <c r="A2" s="295" t="s">
        <v>325</v>
      </c>
      <c r="B2" s="295"/>
      <c r="C2" s="295"/>
      <c r="D2" s="295"/>
      <c r="E2" s="295"/>
      <c r="F2" s="295"/>
      <c r="G2" s="295"/>
      <c r="H2" s="295"/>
    </row>
    <row r="3" spans="1:8" ht="16.5">
      <c r="A3" s="65"/>
      <c r="B3" s="65"/>
      <c r="C3" s="65"/>
      <c r="D3" s="64"/>
      <c r="E3" s="158"/>
      <c r="F3" s="158"/>
      <c r="G3" s="158"/>
      <c r="H3" s="158"/>
    </row>
    <row r="4" spans="1:8" ht="19.5" customHeight="1">
      <c r="A4" s="301"/>
      <c r="B4" s="301"/>
      <c r="C4" s="301"/>
      <c r="D4" s="300" t="s">
        <v>79</v>
      </c>
      <c r="E4" s="299" t="s">
        <v>326</v>
      </c>
      <c r="F4" s="299" t="s">
        <v>327</v>
      </c>
      <c r="G4" s="299" t="s">
        <v>141</v>
      </c>
      <c r="H4" s="299" t="s">
        <v>316</v>
      </c>
    </row>
    <row r="5" spans="1:8" ht="19.5" customHeight="1">
      <c r="A5" s="194" t="s">
        <v>76</v>
      </c>
      <c r="B5" s="194" t="s">
        <v>77</v>
      </c>
      <c r="C5" s="194" t="s">
        <v>78</v>
      </c>
      <c r="D5" s="300"/>
      <c r="E5" s="299"/>
      <c r="F5" s="299"/>
      <c r="G5" s="299"/>
      <c r="H5" s="299"/>
    </row>
    <row r="6" spans="1:8" ht="19.5" customHeight="1">
      <c r="A6" s="296" t="s">
        <v>94</v>
      </c>
      <c r="B6" s="296" t="s">
        <v>95</v>
      </c>
      <c r="C6" s="296" t="s">
        <v>96</v>
      </c>
      <c r="D6" s="196" t="s">
        <v>320</v>
      </c>
      <c r="E6" s="192"/>
      <c r="F6" s="192"/>
      <c r="G6" s="192">
        <v>5000000</v>
      </c>
      <c r="H6" s="192">
        <f>SUM(E6:G6)</f>
        <v>5000000</v>
      </c>
    </row>
    <row r="7" spans="1:8" ht="19.5" customHeight="1">
      <c r="A7" s="296"/>
      <c r="B7" s="296"/>
      <c r="C7" s="296"/>
      <c r="D7" s="196" t="s">
        <v>318</v>
      </c>
      <c r="E7" s="192"/>
      <c r="F7" s="192"/>
      <c r="G7" s="192">
        <v>5000000</v>
      </c>
      <c r="H7" s="192">
        <f aca="true" t="shared" si="0" ref="H7:H66">SUM(E7:G7)</f>
        <v>5000000</v>
      </c>
    </row>
    <row r="8" spans="1:8" ht="19.5" customHeight="1">
      <c r="A8" s="296"/>
      <c r="B8" s="296"/>
      <c r="C8" s="296"/>
      <c r="D8" s="196" t="s">
        <v>319</v>
      </c>
      <c r="E8" s="192"/>
      <c r="F8" s="192"/>
      <c r="G8" s="192"/>
      <c r="H8" s="192"/>
    </row>
    <row r="9" spans="1:8" ht="19.5" customHeight="1">
      <c r="A9" s="296"/>
      <c r="B9" s="296"/>
      <c r="C9" s="296" t="s">
        <v>97</v>
      </c>
      <c r="D9" s="196" t="s">
        <v>320</v>
      </c>
      <c r="E9" s="192"/>
      <c r="F9" s="192">
        <v>623040</v>
      </c>
      <c r="G9" s="192">
        <v>466580</v>
      </c>
      <c r="H9" s="192">
        <f t="shared" si="0"/>
        <v>1089620</v>
      </c>
    </row>
    <row r="10" spans="1:8" ht="19.5" customHeight="1">
      <c r="A10" s="296"/>
      <c r="B10" s="296"/>
      <c r="C10" s="296"/>
      <c r="D10" s="196" t="s">
        <v>318</v>
      </c>
      <c r="E10" s="192"/>
      <c r="F10" s="192">
        <v>272940</v>
      </c>
      <c r="G10" s="192">
        <v>466580</v>
      </c>
      <c r="H10" s="192">
        <f t="shared" si="0"/>
        <v>739520</v>
      </c>
    </row>
    <row r="11" spans="1:8" ht="19.5" customHeight="1">
      <c r="A11" s="296"/>
      <c r="B11" s="296"/>
      <c r="C11" s="296"/>
      <c r="D11" s="196" t="s">
        <v>319</v>
      </c>
      <c r="E11" s="192"/>
      <c r="F11" s="192">
        <f>F9-F10</f>
        <v>350100</v>
      </c>
      <c r="G11" s="192"/>
      <c r="H11" s="192">
        <f t="shared" si="0"/>
        <v>350100</v>
      </c>
    </row>
    <row r="12" spans="1:8" ht="19.5" customHeight="1">
      <c r="A12" s="296"/>
      <c r="B12" s="296"/>
      <c r="C12" s="296" t="s">
        <v>98</v>
      </c>
      <c r="D12" s="196" t="s">
        <v>320</v>
      </c>
      <c r="E12" s="192"/>
      <c r="F12" s="192">
        <v>350100</v>
      </c>
      <c r="G12" s="192">
        <v>710100</v>
      </c>
      <c r="H12" s="192">
        <f t="shared" si="0"/>
        <v>1060200</v>
      </c>
    </row>
    <row r="13" spans="1:8" ht="19.5" customHeight="1">
      <c r="A13" s="296"/>
      <c r="B13" s="296"/>
      <c r="C13" s="296"/>
      <c r="D13" s="196" t="s">
        <v>318</v>
      </c>
      <c r="E13" s="192"/>
      <c r="F13" s="192">
        <v>350100</v>
      </c>
      <c r="G13" s="192">
        <v>710100</v>
      </c>
      <c r="H13" s="192">
        <f t="shared" si="0"/>
        <v>1060200</v>
      </c>
    </row>
    <row r="14" spans="1:8" ht="19.5" customHeight="1">
      <c r="A14" s="296"/>
      <c r="B14" s="296"/>
      <c r="C14" s="296"/>
      <c r="D14" s="196" t="s">
        <v>319</v>
      </c>
      <c r="E14" s="192"/>
      <c r="F14" s="192"/>
      <c r="G14" s="192"/>
      <c r="H14" s="192"/>
    </row>
    <row r="15" spans="1:8" ht="19.5" customHeight="1">
      <c r="A15" s="296"/>
      <c r="B15" s="296"/>
      <c r="C15" s="296" t="s">
        <v>153</v>
      </c>
      <c r="D15" s="196" t="s">
        <v>320</v>
      </c>
      <c r="E15" s="192"/>
      <c r="F15" s="192">
        <v>164820</v>
      </c>
      <c r="G15" s="192">
        <v>62000</v>
      </c>
      <c r="H15" s="192">
        <f t="shared" si="0"/>
        <v>226820</v>
      </c>
    </row>
    <row r="16" spans="1:8" ht="19.5" customHeight="1">
      <c r="A16" s="296"/>
      <c r="B16" s="296"/>
      <c r="C16" s="296"/>
      <c r="D16" s="196" t="s">
        <v>318</v>
      </c>
      <c r="E16" s="192"/>
      <c r="F16" s="192">
        <v>80280</v>
      </c>
      <c r="G16" s="192">
        <v>146540</v>
      </c>
      <c r="H16" s="192">
        <f t="shared" si="0"/>
        <v>226820</v>
      </c>
    </row>
    <row r="17" spans="1:8" ht="19.5" customHeight="1">
      <c r="A17" s="296"/>
      <c r="B17" s="296"/>
      <c r="C17" s="296"/>
      <c r="D17" s="196" t="s">
        <v>319</v>
      </c>
      <c r="E17" s="192"/>
      <c r="F17" s="192">
        <f>F15-F16</f>
        <v>84540</v>
      </c>
      <c r="G17" s="192">
        <f>G15-G16</f>
        <v>-84540</v>
      </c>
      <c r="H17" s="192"/>
    </row>
    <row r="18" spans="1:8" ht="19.5" customHeight="1">
      <c r="A18" s="296"/>
      <c r="B18" s="296"/>
      <c r="C18" s="296" t="s">
        <v>99</v>
      </c>
      <c r="D18" s="196" t="s">
        <v>320</v>
      </c>
      <c r="E18" s="192"/>
      <c r="F18" s="192">
        <v>68400</v>
      </c>
      <c r="G18" s="192">
        <v>102660</v>
      </c>
      <c r="H18" s="192">
        <f t="shared" si="0"/>
        <v>171060</v>
      </c>
    </row>
    <row r="19" spans="1:8" ht="19.5" customHeight="1">
      <c r="A19" s="296"/>
      <c r="B19" s="296"/>
      <c r="C19" s="296"/>
      <c r="D19" s="196" t="s">
        <v>318</v>
      </c>
      <c r="E19" s="192"/>
      <c r="F19" s="192">
        <v>68400</v>
      </c>
      <c r="G19" s="192">
        <v>102660</v>
      </c>
      <c r="H19" s="192">
        <f t="shared" si="0"/>
        <v>171060</v>
      </c>
    </row>
    <row r="20" spans="1:8" ht="19.5" customHeight="1">
      <c r="A20" s="296"/>
      <c r="B20" s="296"/>
      <c r="C20" s="296"/>
      <c r="D20" s="196" t="s">
        <v>319</v>
      </c>
      <c r="E20" s="192"/>
      <c r="F20" s="192"/>
      <c r="G20" s="192"/>
      <c r="H20" s="192"/>
    </row>
    <row r="21" spans="1:8" ht="19.5" customHeight="1">
      <c r="A21" s="296"/>
      <c r="B21" s="296" t="s">
        <v>81</v>
      </c>
      <c r="C21" s="296"/>
      <c r="D21" s="196" t="s">
        <v>320</v>
      </c>
      <c r="E21" s="192"/>
      <c r="F21" s="192">
        <f aca="true" t="shared" si="1" ref="F21:G23">F6+F9+F12+F15+F18</f>
        <v>1206360</v>
      </c>
      <c r="G21" s="192">
        <f t="shared" si="1"/>
        <v>6341340</v>
      </c>
      <c r="H21" s="192">
        <f t="shared" si="0"/>
        <v>7547700</v>
      </c>
    </row>
    <row r="22" spans="1:8" ht="19.5" customHeight="1">
      <c r="A22" s="296"/>
      <c r="B22" s="296"/>
      <c r="C22" s="296"/>
      <c r="D22" s="196" t="s">
        <v>318</v>
      </c>
      <c r="E22" s="192"/>
      <c r="F22" s="192">
        <f t="shared" si="1"/>
        <v>771720</v>
      </c>
      <c r="G22" s="192">
        <f t="shared" si="1"/>
        <v>6425880</v>
      </c>
      <c r="H22" s="192">
        <f t="shared" si="0"/>
        <v>7197600</v>
      </c>
    </row>
    <row r="23" spans="1:8" ht="19.5" customHeight="1">
      <c r="A23" s="296"/>
      <c r="B23" s="296"/>
      <c r="C23" s="296"/>
      <c r="D23" s="196" t="s">
        <v>319</v>
      </c>
      <c r="E23" s="192"/>
      <c r="F23" s="192">
        <f t="shared" si="1"/>
        <v>434640</v>
      </c>
      <c r="G23" s="192">
        <f t="shared" si="1"/>
        <v>-84540</v>
      </c>
      <c r="H23" s="192">
        <f t="shared" si="0"/>
        <v>350100</v>
      </c>
    </row>
    <row r="24" spans="1:8" ht="19.5" customHeight="1">
      <c r="A24" s="296" t="s">
        <v>62</v>
      </c>
      <c r="B24" s="296" t="s">
        <v>148</v>
      </c>
      <c r="C24" s="296" t="s">
        <v>154</v>
      </c>
      <c r="D24" s="196" t="s">
        <v>320</v>
      </c>
      <c r="E24" s="192"/>
      <c r="F24" s="192"/>
      <c r="G24" s="192">
        <v>18000000</v>
      </c>
      <c r="H24" s="192">
        <f t="shared" si="0"/>
        <v>18000000</v>
      </c>
    </row>
    <row r="25" spans="1:8" ht="19.5" customHeight="1">
      <c r="A25" s="296"/>
      <c r="B25" s="296"/>
      <c r="C25" s="296"/>
      <c r="D25" s="196" t="s">
        <v>318</v>
      </c>
      <c r="E25" s="192"/>
      <c r="F25" s="192"/>
      <c r="G25" s="192">
        <v>18000000</v>
      </c>
      <c r="H25" s="192">
        <f t="shared" si="0"/>
        <v>18000000</v>
      </c>
    </row>
    <row r="26" spans="1:8" ht="19.5" customHeight="1">
      <c r="A26" s="296"/>
      <c r="B26" s="296"/>
      <c r="C26" s="296"/>
      <c r="D26" s="196" t="s">
        <v>319</v>
      </c>
      <c r="E26" s="192"/>
      <c r="F26" s="192"/>
      <c r="G26" s="192"/>
      <c r="H26" s="192"/>
    </row>
    <row r="27" spans="1:8" ht="19.5" customHeight="1">
      <c r="A27" s="296"/>
      <c r="B27" s="296"/>
      <c r="C27" s="296" t="s">
        <v>238</v>
      </c>
      <c r="D27" s="196" t="s">
        <v>320</v>
      </c>
      <c r="E27" s="192"/>
      <c r="F27" s="192"/>
      <c r="G27" s="192">
        <v>1300000</v>
      </c>
      <c r="H27" s="192">
        <f t="shared" si="0"/>
        <v>1300000</v>
      </c>
    </row>
    <row r="28" spans="1:8" ht="19.5" customHeight="1">
      <c r="A28" s="296"/>
      <c r="B28" s="296"/>
      <c r="C28" s="296"/>
      <c r="D28" s="196" t="s">
        <v>318</v>
      </c>
      <c r="E28" s="192"/>
      <c r="F28" s="192"/>
      <c r="G28" s="192">
        <v>1110000</v>
      </c>
      <c r="H28" s="192">
        <f t="shared" si="0"/>
        <v>1110000</v>
      </c>
    </row>
    <row r="29" spans="1:8" ht="19.5" customHeight="1">
      <c r="A29" s="296"/>
      <c r="B29" s="296"/>
      <c r="C29" s="296"/>
      <c r="D29" s="196" t="s">
        <v>319</v>
      </c>
      <c r="E29" s="192"/>
      <c r="F29" s="192"/>
      <c r="G29" s="192">
        <f>G27-G28</f>
        <v>190000</v>
      </c>
      <c r="H29" s="192">
        <f t="shared" si="0"/>
        <v>190000</v>
      </c>
    </row>
    <row r="30" spans="1:8" ht="19.5" customHeight="1">
      <c r="A30" s="296"/>
      <c r="B30" s="296" t="s">
        <v>81</v>
      </c>
      <c r="C30" s="296"/>
      <c r="D30" s="196" t="s">
        <v>320</v>
      </c>
      <c r="E30" s="192"/>
      <c r="F30" s="192"/>
      <c r="G30" s="192">
        <f>G24+G27</f>
        <v>19300000</v>
      </c>
      <c r="H30" s="192">
        <f t="shared" si="0"/>
        <v>19300000</v>
      </c>
    </row>
    <row r="31" spans="1:8" ht="19.5" customHeight="1">
      <c r="A31" s="296"/>
      <c r="B31" s="296"/>
      <c r="C31" s="296"/>
      <c r="D31" s="196" t="s">
        <v>318</v>
      </c>
      <c r="E31" s="192"/>
      <c r="F31" s="192"/>
      <c r="G31" s="192">
        <f>G25+G28</f>
        <v>19110000</v>
      </c>
      <c r="H31" s="192">
        <f t="shared" si="0"/>
        <v>19110000</v>
      </c>
    </row>
    <row r="32" spans="1:8" ht="19.5" customHeight="1">
      <c r="A32" s="296"/>
      <c r="B32" s="296"/>
      <c r="C32" s="296"/>
      <c r="D32" s="196" t="s">
        <v>319</v>
      </c>
      <c r="E32" s="192"/>
      <c r="F32" s="192"/>
      <c r="G32" s="192">
        <f>G30-G31</f>
        <v>190000</v>
      </c>
      <c r="H32" s="192">
        <f t="shared" si="0"/>
        <v>190000</v>
      </c>
    </row>
    <row r="33" spans="1:8" ht="19.5" customHeight="1">
      <c r="A33" s="296"/>
      <c r="B33" s="302" t="s">
        <v>100</v>
      </c>
      <c r="C33" s="296" t="s">
        <v>101</v>
      </c>
      <c r="D33" s="196" t="s">
        <v>320</v>
      </c>
      <c r="E33" s="192"/>
      <c r="F33" s="192">
        <v>101000</v>
      </c>
      <c r="G33" s="192">
        <v>5899000</v>
      </c>
      <c r="H33" s="192">
        <f t="shared" si="0"/>
        <v>6000000</v>
      </c>
    </row>
    <row r="34" spans="1:8" ht="19.5" customHeight="1">
      <c r="A34" s="296"/>
      <c r="B34" s="303"/>
      <c r="C34" s="296"/>
      <c r="D34" s="196" t="s">
        <v>318</v>
      </c>
      <c r="E34" s="192"/>
      <c r="F34" s="192">
        <v>68560</v>
      </c>
      <c r="G34" s="192">
        <v>5793190</v>
      </c>
      <c r="H34" s="192">
        <f t="shared" si="0"/>
        <v>5861750</v>
      </c>
    </row>
    <row r="35" spans="1:8" ht="19.5" customHeight="1">
      <c r="A35" s="296"/>
      <c r="B35" s="303"/>
      <c r="C35" s="296"/>
      <c r="D35" s="196" t="s">
        <v>319</v>
      </c>
      <c r="E35" s="192"/>
      <c r="F35" s="192">
        <f>F33-F34</f>
        <v>32440</v>
      </c>
      <c r="G35" s="192">
        <f>G33-G34</f>
        <v>105810</v>
      </c>
      <c r="H35" s="192">
        <f t="shared" si="0"/>
        <v>138250</v>
      </c>
    </row>
    <row r="36" spans="1:8" ht="19.5" customHeight="1">
      <c r="A36" s="296"/>
      <c r="B36" s="303"/>
      <c r="C36" s="296" t="s">
        <v>102</v>
      </c>
      <c r="D36" s="196" t="s">
        <v>320</v>
      </c>
      <c r="E36" s="192"/>
      <c r="F36" s="192">
        <v>183020</v>
      </c>
      <c r="G36" s="192">
        <v>816980</v>
      </c>
      <c r="H36" s="192">
        <f t="shared" si="0"/>
        <v>1000000</v>
      </c>
    </row>
    <row r="37" spans="1:8" ht="19.5" customHeight="1">
      <c r="A37" s="296"/>
      <c r="B37" s="303"/>
      <c r="C37" s="296"/>
      <c r="D37" s="196" t="s">
        <v>318</v>
      </c>
      <c r="E37" s="192"/>
      <c r="F37" s="192"/>
      <c r="G37" s="192">
        <v>646930</v>
      </c>
      <c r="H37" s="192">
        <f t="shared" si="0"/>
        <v>646930</v>
      </c>
    </row>
    <row r="38" spans="1:8" ht="19.5" customHeight="1">
      <c r="A38" s="296"/>
      <c r="B38" s="303"/>
      <c r="C38" s="296"/>
      <c r="D38" s="196" t="s">
        <v>319</v>
      </c>
      <c r="E38" s="192"/>
      <c r="F38" s="192">
        <f>F36-F37</f>
        <v>183020</v>
      </c>
      <c r="G38" s="192">
        <f>G36-G37</f>
        <v>170050</v>
      </c>
      <c r="H38" s="192">
        <f t="shared" si="0"/>
        <v>353070</v>
      </c>
    </row>
    <row r="39" spans="1:8" ht="19.5" customHeight="1">
      <c r="A39" s="296"/>
      <c r="B39" s="303"/>
      <c r="C39" s="296" t="s">
        <v>103</v>
      </c>
      <c r="D39" s="196" t="s">
        <v>320</v>
      </c>
      <c r="E39" s="192"/>
      <c r="F39" s="192"/>
      <c r="G39" s="192">
        <v>800000</v>
      </c>
      <c r="H39" s="192">
        <f t="shared" si="0"/>
        <v>800000</v>
      </c>
    </row>
    <row r="40" spans="1:8" ht="19.5" customHeight="1">
      <c r="A40" s="296"/>
      <c r="B40" s="303"/>
      <c r="C40" s="296"/>
      <c r="D40" s="196" t="s">
        <v>318</v>
      </c>
      <c r="E40" s="192"/>
      <c r="F40" s="192"/>
      <c r="G40" s="192">
        <v>749390</v>
      </c>
      <c r="H40" s="192">
        <f t="shared" si="0"/>
        <v>749390</v>
      </c>
    </row>
    <row r="41" spans="1:8" ht="19.5" customHeight="1">
      <c r="A41" s="296"/>
      <c r="B41" s="303"/>
      <c r="C41" s="296"/>
      <c r="D41" s="196" t="s">
        <v>319</v>
      </c>
      <c r="E41" s="192"/>
      <c r="F41" s="192"/>
      <c r="G41" s="192">
        <f>G39-G40</f>
        <v>50610</v>
      </c>
      <c r="H41" s="192">
        <f t="shared" si="0"/>
        <v>50610</v>
      </c>
    </row>
    <row r="42" spans="1:8" ht="19.5" customHeight="1">
      <c r="A42" s="296"/>
      <c r="B42" s="303"/>
      <c r="C42" s="302" t="s">
        <v>104</v>
      </c>
      <c r="D42" s="196" t="s">
        <v>320</v>
      </c>
      <c r="E42" s="192"/>
      <c r="F42" s="192"/>
      <c r="G42" s="192">
        <v>10000000</v>
      </c>
      <c r="H42" s="192">
        <f t="shared" si="0"/>
        <v>10000000</v>
      </c>
    </row>
    <row r="43" spans="1:8" ht="19.5" customHeight="1">
      <c r="A43" s="296"/>
      <c r="B43" s="303"/>
      <c r="C43" s="303"/>
      <c r="D43" s="196" t="s">
        <v>318</v>
      </c>
      <c r="E43" s="192"/>
      <c r="F43" s="192"/>
      <c r="G43" s="192">
        <v>8891700</v>
      </c>
      <c r="H43" s="192">
        <f t="shared" si="0"/>
        <v>8891700</v>
      </c>
    </row>
    <row r="44" spans="1:8" ht="19.5" customHeight="1">
      <c r="A44" s="296"/>
      <c r="B44" s="304"/>
      <c r="C44" s="304"/>
      <c r="D44" s="196" t="s">
        <v>319</v>
      </c>
      <c r="E44" s="192"/>
      <c r="F44" s="192"/>
      <c r="G44" s="192">
        <f>G42-G43</f>
        <v>1108300</v>
      </c>
      <c r="H44" s="192">
        <f t="shared" si="0"/>
        <v>1108300</v>
      </c>
    </row>
    <row r="45" spans="1:8" ht="19.5" customHeight="1">
      <c r="A45" s="296"/>
      <c r="B45" s="296" t="s">
        <v>81</v>
      </c>
      <c r="C45" s="296"/>
      <c r="D45" s="196" t="s">
        <v>320</v>
      </c>
      <c r="E45" s="192"/>
      <c r="F45" s="192">
        <f>F33+F36+F39+F42</f>
        <v>284020</v>
      </c>
      <c r="G45" s="192">
        <f aca="true" t="shared" si="2" ref="F45:G47">G33+G36+G39+G42</f>
        <v>17515980</v>
      </c>
      <c r="H45" s="192">
        <f t="shared" si="0"/>
        <v>17800000</v>
      </c>
    </row>
    <row r="46" spans="1:8" ht="19.5" customHeight="1">
      <c r="A46" s="296" t="s">
        <v>333</v>
      </c>
      <c r="B46" s="296" t="s">
        <v>334</v>
      </c>
      <c r="C46" s="296"/>
      <c r="D46" s="196" t="s">
        <v>318</v>
      </c>
      <c r="E46" s="192"/>
      <c r="F46" s="192">
        <f>F34+F37+F40+F43</f>
        <v>68560</v>
      </c>
      <c r="G46" s="192">
        <f t="shared" si="2"/>
        <v>16081210</v>
      </c>
      <c r="H46" s="192">
        <f t="shared" si="0"/>
        <v>16149770</v>
      </c>
    </row>
    <row r="47" spans="1:8" ht="19.5" customHeight="1">
      <c r="A47" s="296"/>
      <c r="B47" s="296"/>
      <c r="C47" s="296"/>
      <c r="D47" s="196" t="s">
        <v>319</v>
      </c>
      <c r="E47" s="192"/>
      <c r="F47" s="192">
        <f>F45-F46</f>
        <v>215460</v>
      </c>
      <c r="G47" s="192">
        <f>G45-G46</f>
        <v>1434770</v>
      </c>
      <c r="H47" s="192">
        <f t="shared" si="0"/>
        <v>1650230</v>
      </c>
    </row>
    <row r="48" spans="1:8" ht="19.5" customHeight="1">
      <c r="A48" s="296" t="s">
        <v>81</v>
      </c>
      <c r="B48" s="296"/>
      <c r="C48" s="296"/>
      <c r="D48" s="196" t="s">
        <v>320</v>
      </c>
      <c r="E48" s="192"/>
      <c r="F48" s="192">
        <f aca="true" t="shared" si="3" ref="F48:G50">F21+F30+F45</f>
        <v>1490380</v>
      </c>
      <c r="G48" s="192">
        <f t="shared" si="3"/>
        <v>43157320</v>
      </c>
      <c r="H48" s="192">
        <f t="shared" si="0"/>
        <v>44647700</v>
      </c>
    </row>
    <row r="49" spans="1:8" ht="19.5" customHeight="1">
      <c r="A49" s="296"/>
      <c r="B49" s="296"/>
      <c r="C49" s="296"/>
      <c r="D49" s="196" t="s">
        <v>318</v>
      </c>
      <c r="E49" s="192"/>
      <c r="F49" s="192">
        <f t="shared" si="3"/>
        <v>840280</v>
      </c>
      <c r="G49" s="192">
        <f t="shared" si="3"/>
        <v>41617090</v>
      </c>
      <c r="H49" s="192">
        <f t="shared" si="0"/>
        <v>42457370</v>
      </c>
    </row>
    <row r="50" spans="1:8" ht="19.5" customHeight="1">
      <c r="A50" s="296"/>
      <c r="B50" s="296"/>
      <c r="C50" s="296"/>
      <c r="D50" s="196" t="s">
        <v>319</v>
      </c>
      <c r="E50" s="192"/>
      <c r="F50" s="192">
        <f>F48-F49</f>
        <v>650100</v>
      </c>
      <c r="G50" s="192">
        <f>G48-G49</f>
        <v>1540230</v>
      </c>
      <c r="H50" s="192">
        <f t="shared" si="0"/>
        <v>2190330</v>
      </c>
    </row>
    <row r="51" spans="1:8" ht="19.5" customHeight="1">
      <c r="A51" s="296" t="s">
        <v>176</v>
      </c>
      <c r="B51" s="296" t="s">
        <v>170</v>
      </c>
      <c r="C51" s="297" t="s">
        <v>240</v>
      </c>
      <c r="D51" s="196" t="s">
        <v>320</v>
      </c>
      <c r="E51" s="192">
        <v>1139400000</v>
      </c>
      <c r="F51" s="192"/>
      <c r="G51" s="192"/>
      <c r="H51" s="192">
        <f t="shared" si="0"/>
        <v>1139400000</v>
      </c>
    </row>
    <row r="52" spans="1:8" ht="19.5" customHeight="1">
      <c r="A52" s="296"/>
      <c r="B52" s="296"/>
      <c r="C52" s="296"/>
      <c r="D52" s="196" t="s">
        <v>318</v>
      </c>
      <c r="E52" s="192">
        <v>276700000</v>
      </c>
      <c r="F52" s="192"/>
      <c r="G52" s="192"/>
      <c r="H52" s="192">
        <f t="shared" si="0"/>
        <v>276700000</v>
      </c>
    </row>
    <row r="53" spans="1:8" ht="19.5" customHeight="1">
      <c r="A53" s="296"/>
      <c r="B53" s="296"/>
      <c r="C53" s="296"/>
      <c r="D53" s="196" t="s">
        <v>319</v>
      </c>
      <c r="E53" s="192">
        <f>E51-E52</f>
        <v>862700000</v>
      </c>
      <c r="F53" s="192"/>
      <c r="G53" s="192"/>
      <c r="H53" s="192">
        <f t="shared" si="0"/>
        <v>862700000</v>
      </c>
    </row>
    <row r="54" spans="1:8" ht="19.5" customHeight="1">
      <c r="A54" s="296"/>
      <c r="B54" s="296"/>
      <c r="C54" s="296" t="s">
        <v>239</v>
      </c>
      <c r="D54" s="196" t="s">
        <v>320</v>
      </c>
      <c r="E54" s="192"/>
      <c r="F54" s="192"/>
      <c r="G54" s="192">
        <v>15000000</v>
      </c>
      <c r="H54" s="192">
        <f t="shared" si="0"/>
        <v>15000000</v>
      </c>
    </row>
    <row r="55" spans="1:8" ht="19.5" customHeight="1">
      <c r="A55" s="296"/>
      <c r="B55" s="296"/>
      <c r="C55" s="296"/>
      <c r="D55" s="196" t="s">
        <v>318</v>
      </c>
      <c r="E55" s="192"/>
      <c r="F55" s="192"/>
      <c r="G55" s="192"/>
      <c r="H55" s="192"/>
    </row>
    <row r="56" spans="1:8" ht="19.5" customHeight="1">
      <c r="A56" s="296"/>
      <c r="B56" s="296"/>
      <c r="C56" s="296"/>
      <c r="D56" s="196" t="s">
        <v>319</v>
      </c>
      <c r="E56" s="192"/>
      <c r="F56" s="192"/>
      <c r="G56" s="192">
        <f>G54-G55</f>
        <v>15000000</v>
      </c>
      <c r="H56" s="192">
        <f t="shared" si="0"/>
        <v>15000000</v>
      </c>
    </row>
    <row r="57" spans="1:8" ht="19.5" customHeight="1">
      <c r="A57" s="296"/>
      <c r="B57" s="296" t="s">
        <v>177</v>
      </c>
      <c r="C57" s="296"/>
      <c r="D57" s="196" t="s">
        <v>320</v>
      </c>
      <c r="E57" s="192">
        <f>E51+E54</f>
        <v>1139400000</v>
      </c>
      <c r="F57" s="192"/>
      <c r="G57" s="192">
        <f>G51+G54</f>
        <v>15000000</v>
      </c>
      <c r="H57" s="192">
        <f t="shared" si="0"/>
        <v>1154400000</v>
      </c>
    </row>
    <row r="58" spans="1:8" ht="19.5" customHeight="1">
      <c r="A58" s="296"/>
      <c r="B58" s="296"/>
      <c r="C58" s="296"/>
      <c r="D58" s="196" t="s">
        <v>318</v>
      </c>
      <c r="E58" s="192">
        <f aca="true" t="shared" si="4" ref="E58:G59">E52+E55</f>
        <v>276700000</v>
      </c>
      <c r="F58" s="192"/>
      <c r="G58" s="192"/>
      <c r="H58" s="192">
        <f t="shared" si="0"/>
        <v>276700000</v>
      </c>
    </row>
    <row r="59" spans="1:8" ht="19.5" customHeight="1">
      <c r="A59" s="296"/>
      <c r="B59" s="296"/>
      <c r="C59" s="296"/>
      <c r="D59" s="196" t="s">
        <v>319</v>
      </c>
      <c r="E59" s="192">
        <f>E57-E58</f>
        <v>862700000</v>
      </c>
      <c r="F59" s="192"/>
      <c r="G59" s="192">
        <f t="shared" si="4"/>
        <v>15000000</v>
      </c>
      <c r="H59" s="192">
        <f t="shared" si="0"/>
        <v>877700000</v>
      </c>
    </row>
    <row r="60" spans="1:8" ht="19.5" customHeight="1">
      <c r="A60" s="296" t="s">
        <v>81</v>
      </c>
      <c r="B60" s="296"/>
      <c r="C60" s="296"/>
      <c r="D60" s="196" t="s">
        <v>320</v>
      </c>
      <c r="E60" s="192">
        <f>E57</f>
        <v>1139400000</v>
      </c>
      <c r="F60" s="192"/>
      <c r="G60" s="192">
        <f>G57</f>
        <v>15000000</v>
      </c>
      <c r="H60" s="192">
        <f t="shared" si="0"/>
        <v>1154400000</v>
      </c>
    </row>
    <row r="61" spans="1:8" ht="19.5" customHeight="1">
      <c r="A61" s="296"/>
      <c r="B61" s="296"/>
      <c r="C61" s="296"/>
      <c r="D61" s="196" t="s">
        <v>318</v>
      </c>
      <c r="E61" s="192">
        <f aca="true" t="shared" si="5" ref="E61:G62">E58</f>
        <v>276700000</v>
      </c>
      <c r="F61" s="192"/>
      <c r="G61" s="192"/>
      <c r="H61" s="192">
        <f t="shared" si="0"/>
        <v>276700000</v>
      </c>
    </row>
    <row r="62" spans="1:8" ht="19.5" customHeight="1">
      <c r="A62" s="296"/>
      <c r="B62" s="296"/>
      <c r="C62" s="296"/>
      <c r="D62" s="196" t="s">
        <v>319</v>
      </c>
      <c r="E62" s="192">
        <f t="shared" si="5"/>
        <v>862700000</v>
      </c>
      <c r="F62" s="192"/>
      <c r="G62" s="192">
        <f t="shared" si="5"/>
        <v>15000000</v>
      </c>
      <c r="H62" s="192">
        <f t="shared" si="0"/>
        <v>877700000</v>
      </c>
    </row>
    <row r="63" spans="1:8" ht="19.5" customHeight="1">
      <c r="A63" s="296" t="s">
        <v>105</v>
      </c>
      <c r="B63" s="296" t="s">
        <v>105</v>
      </c>
      <c r="C63" s="297" t="s">
        <v>178</v>
      </c>
      <c r="D63" s="196" t="s">
        <v>320</v>
      </c>
      <c r="E63" s="192"/>
      <c r="F63" s="192"/>
      <c r="G63" s="192">
        <v>4500000</v>
      </c>
      <c r="H63" s="192">
        <f t="shared" si="0"/>
        <v>4500000</v>
      </c>
    </row>
    <row r="64" spans="1:8" ht="19.5" customHeight="1">
      <c r="A64" s="296"/>
      <c r="B64" s="296"/>
      <c r="C64" s="297"/>
      <c r="D64" s="196" t="s">
        <v>318</v>
      </c>
      <c r="E64" s="192"/>
      <c r="F64" s="192"/>
      <c r="G64" s="192">
        <v>4273960</v>
      </c>
      <c r="H64" s="192">
        <f t="shared" si="0"/>
        <v>4273960</v>
      </c>
    </row>
    <row r="65" spans="1:8" ht="19.5" customHeight="1">
      <c r="A65" s="296"/>
      <c r="B65" s="296"/>
      <c r="C65" s="297"/>
      <c r="D65" s="196" t="s">
        <v>319</v>
      </c>
      <c r="E65" s="192"/>
      <c r="F65" s="192"/>
      <c r="G65" s="192">
        <f>G63-G64</f>
        <v>226040</v>
      </c>
      <c r="H65" s="192">
        <f t="shared" si="0"/>
        <v>226040</v>
      </c>
    </row>
    <row r="66" spans="1:8" ht="19.5" customHeight="1">
      <c r="A66" s="296"/>
      <c r="B66" s="296"/>
      <c r="C66" s="296" t="s">
        <v>179</v>
      </c>
      <c r="D66" s="196" t="s">
        <v>320</v>
      </c>
      <c r="E66" s="192"/>
      <c r="F66" s="192"/>
      <c r="G66" s="192">
        <v>600000</v>
      </c>
      <c r="H66" s="192">
        <f t="shared" si="0"/>
        <v>600000</v>
      </c>
    </row>
    <row r="67" spans="1:8" ht="19.5" customHeight="1">
      <c r="A67" s="296"/>
      <c r="B67" s="296"/>
      <c r="C67" s="296"/>
      <c r="D67" s="196" t="s">
        <v>318</v>
      </c>
      <c r="E67" s="192"/>
      <c r="F67" s="192"/>
      <c r="G67" s="192"/>
      <c r="H67" s="192"/>
    </row>
    <row r="68" spans="1:8" ht="19.5" customHeight="1">
      <c r="A68" s="296" t="s">
        <v>335</v>
      </c>
      <c r="B68" s="296" t="s">
        <v>335</v>
      </c>
      <c r="C68" s="196" t="s">
        <v>336</v>
      </c>
      <c r="D68" s="196" t="s">
        <v>319</v>
      </c>
      <c r="E68" s="192"/>
      <c r="F68" s="192"/>
      <c r="G68" s="192">
        <f>G66-G67</f>
        <v>600000</v>
      </c>
      <c r="H68" s="192">
        <f aca="true" t="shared" si="6" ref="H68:H104">SUM(E68:G68)</f>
        <v>600000</v>
      </c>
    </row>
    <row r="69" spans="1:8" ht="19.5" customHeight="1">
      <c r="A69" s="296"/>
      <c r="B69" s="296"/>
      <c r="C69" s="296" t="s">
        <v>241</v>
      </c>
      <c r="D69" s="196" t="s">
        <v>320</v>
      </c>
      <c r="E69" s="192"/>
      <c r="F69" s="192">
        <v>7000000</v>
      </c>
      <c r="G69" s="192">
        <v>12839000</v>
      </c>
      <c r="H69" s="192">
        <f t="shared" si="6"/>
        <v>19839000</v>
      </c>
    </row>
    <row r="70" spans="1:8" ht="19.5" customHeight="1">
      <c r="A70" s="296"/>
      <c r="B70" s="296"/>
      <c r="C70" s="296"/>
      <c r="D70" s="196" t="s">
        <v>318</v>
      </c>
      <c r="E70" s="192"/>
      <c r="F70" s="192"/>
      <c r="G70" s="192">
        <v>10339000</v>
      </c>
      <c r="H70" s="192">
        <f t="shared" si="6"/>
        <v>10339000</v>
      </c>
    </row>
    <row r="71" spans="1:8" ht="19.5" customHeight="1">
      <c r="A71" s="296"/>
      <c r="B71" s="296"/>
      <c r="C71" s="296"/>
      <c r="D71" s="196" t="s">
        <v>319</v>
      </c>
      <c r="E71" s="192"/>
      <c r="F71" s="192">
        <f>F69-F70</f>
        <v>7000000</v>
      </c>
      <c r="G71" s="192">
        <f>G69-G70</f>
        <v>2500000</v>
      </c>
      <c r="H71" s="192">
        <f t="shared" si="6"/>
        <v>9500000</v>
      </c>
    </row>
    <row r="72" spans="1:8" ht="19.5" customHeight="1">
      <c r="A72" s="296"/>
      <c r="B72" s="296" t="s">
        <v>81</v>
      </c>
      <c r="C72" s="296"/>
      <c r="D72" s="196" t="s">
        <v>320</v>
      </c>
      <c r="E72" s="192"/>
      <c r="F72" s="192">
        <f aca="true" t="shared" si="7" ref="F72:G74">F63+F66+F69</f>
        <v>7000000</v>
      </c>
      <c r="G72" s="192">
        <f t="shared" si="7"/>
        <v>17939000</v>
      </c>
      <c r="H72" s="192">
        <f t="shared" si="6"/>
        <v>24939000</v>
      </c>
    </row>
    <row r="73" spans="1:8" ht="19.5" customHeight="1">
      <c r="A73" s="296"/>
      <c r="B73" s="296"/>
      <c r="C73" s="296"/>
      <c r="D73" s="196" t="s">
        <v>318</v>
      </c>
      <c r="E73" s="192"/>
      <c r="F73" s="192"/>
      <c r="G73" s="192">
        <f t="shared" si="7"/>
        <v>14612960</v>
      </c>
      <c r="H73" s="192">
        <f t="shared" si="6"/>
        <v>14612960</v>
      </c>
    </row>
    <row r="74" spans="1:8" ht="19.5" customHeight="1">
      <c r="A74" s="296"/>
      <c r="B74" s="296"/>
      <c r="C74" s="296"/>
      <c r="D74" s="196" t="s">
        <v>319</v>
      </c>
      <c r="E74" s="192"/>
      <c r="F74" s="192">
        <f>F72-F73</f>
        <v>7000000</v>
      </c>
      <c r="G74" s="192">
        <f>G72-G73</f>
        <v>3326040</v>
      </c>
      <c r="H74" s="192">
        <f t="shared" si="6"/>
        <v>10326040</v>
      </c>
    </row>
    <row r="75" spans="1:8" ht="19.5" customHeight="1">
      <c r="A75" s="296" t="s">
        <v>81</v>
      </c>
      <c r="B75" s="296"/>
      <c r="C75" s="296"/>
      <c r="D75" s="196" t="s">
        <v>320</v>
      </c>
      <c r="E75" s="190"/>
      <c r="F75" s="190">
        <f aca="true" t="shared" si="8" ref="F75:G77">F72</f>
        <v>7000000</v>
      </c>
      <c r="G75" s="190">
        <f t="shared" si="8"/>
        <v>17939000</v>
      </c>
      <c r="H75" s="192">
        <f t="shared" si="6"/>
        <v>24939000</v>
      </c>
    </row>
    <row r="76" spans="1:8" ht="19.5" customHeight="1">
      <c r="A76" s="296"/>
      <c r="B76" s="296"/>
      <c r="C76" s="296"/>
      <c r="D76" s="196" t="s">
        <v>318</v>
      </c>
      <c r="E76" s="190"/>
      <c r="F76" s="190"/>
      <c r="G76" s="190">
        <f t="shared" si="8"/>
        <v>14612960</v>
      </c>
      <c r="H76" s="192">
        <f t="shared" si="6"/>
        <v>14612960</v>
      </c>
    </row>
    <row r="77" spans="1:8" ht="19.5" customHeight="1">
      <c r="A77" s="296"/>
      <c r="B77" s="296"/>
      <c r="C77" s="296"/>
      <c r="D77" s="196" t="s">
        <v>319</v>
      </c>
      <c r="E77" s="190"/>
      <c r="F77" s="190">
        <f>F74</f>
        <v>7000000</v>
      </c>
      <c r="G77" s="190">
        <f>G74</f>
        <v>3326040</v>
      </c>
      <c r="H77" s="192">
        <f>SUM(E77:G77)</f>
        <v>10326040</v>
      </c>
    </row>
    <row r="78" spans="1:8" ht="19.5" customHeight="1">
      <c r="A78" s="296" t="s">
        <v>106</v>
      </c>
      <c r="B78" s="296" t="s">
        <v>106</v>
      </c>
      <c r="C78" s="298" t="s">
        <v>107</v>
      </c>
      <c r="D78" s="196" t="s">
        <v>320</v>
      </c>
      <c r="E78" s="192">
        <v>14000000</v>
      </c>
      <c r="F78" s="192"/>
      <c r="G78" s="192">
        <v>38608500</v>
      </c>
      <c r="H78" s="192">
        <f t="shared" si="6"/>
        <v>52608500</v>
      </c>
    </row>
    <row r="79" spans="1:8" ht="19.5" customHeight="1">
      <c r="A79" s="296"/>
      <c r="B79" s="296"/>
      <c r="C79" s="298"/>
      <c r="D79" s="196" t="s">
        <v>318</v>
      </c>
      <c r="E79" s="192">
        <v>14000000</v>
      </c>
      <c r="F79" s="192"/>
      <c r="G79" s="192">
        <v>32658500</v>
      </c>
      <c r="H79" s="192">
        <f t="shared" si="6"/>
        <v>46658500</v>
      </c>
    </row>
    <row r="80" spans="1:8" ht="19.5" customHeight="1">
      <c r="A80" s="296"/>
      <c r="B80" s="296"/>
      <c r="C80" s="298"/>
      <c r="D80" s="196" t="s">
        <v>319</v>
      </c>
      <c r="E80" s="192"/>
      <c r="F80" s="192"/>
      <c r="G80" s="192">
        <f>G78-G79</f>
        <v>5950000</v>
      </c>
      <c r="H80" s="192">
        <f t="shared" si="6"/>
        <v>5950000</v>
      </c>
    </row>
    <row r="81" spans="1:8" ht="19.5" customHeight="1">
      <c r="A81" s="296"/>
      <c r="B81" s="296"/>
      <c r="C81" s="298" t="s">
        <v>108</v>
      </c>
      <c r="D81" s="196" t="s">
        <v>320</v>
      </c>
      <c r="E81" s="192"/>
      <c r="F81" s="192"/>
      <c r="G81" s="192">
        <v>20000000</v>
      </c>
      <c r="H81" s="192">
        <f t="shared" si="6"/>
        <v>20000000</v>
      </c>
    </row>
    <row r="82" spans="1:8" ht="19.5" customHeight="1">
      <c r="A82" s="296"/>
      <c r="B82" s="296"/>
      <c r="C82" s="298"/>
      <c r="D82" s="196" t="s">
        <v>318</v>
      </c>
      <c r="E82" s="192"/>
      <c r="F82" s="192"/>
      <c r="G82" s="192">
        <v>14000000</v>
      </c>
      <c r="H82" s="192">
        <f t="shared" si="6"/>
        <v>14000000</v>
      </c>
    </row>
    <row r="83" spans="1:8" ht="19.5" customHeight="1">
      <c r="A83" s="296"/>
      <c r="B83" s="296"/>
      <c r="C83" s="298"/>
      <c r="D83" s="196" t="s">
        <v>319</v>
      </c>
      <c r="E83" s="192"/>
      <c r="F83" s="192"/>
      <c r="G83" s="192">
        <f>G81-G82</f>
        <v>6000000</v>
      </c>
      <c r="H83" s="192">
        <f t="shared" si="6"/>
        <v>6000000</v>
      </c>
    </row>
    <row r="84" spans="1:8" ht="19.5" customHeight="1">
      <c r="A84" s="296"/>
      <c r="B84" s="296"/>
      <c r="C84" s="298" t="s">
        <v>6</v>
      </c>
      <c r="D84" s="196" t="s">
        <v>320</v>
      </c>
      <c r="E84" s="192"/>
      <c r="F84" s="192"/>
      <c r="G84" s="192">
        <v>30000</v>
      </c>
      <c r="H84" s="192">
        <f t="shared" si="6"/>
        <v>30000</v>
      </c>
    </row>
    <row r="85" spans="1:8" ht="19.5" customHeight="1">
      <c r="A85" s="296"/>
      <c r="B85" s="296"/>
      <c r="C85" s="298"/>
      <c r="D85" s="196" t="s">
        <v>318</v>
      </c>
      <c r="E85" s="192"/>
      <c r="F85" s="192"/>
      <c r="G85" s="192">
        <v>30000</v>
      </c>
      <c r="H85" s="192">
        <f t="shared" si="6"/>
        <v>30000</v>
      </c>
    </row>
    <row r="86" spans="1:8" ht="19.5" customHeight="1">
      <c r="A86" s="296"/>
      <c r="B86" s="296"/>
      <c r="C86" s="298"/>
      <c r="D86" s="196" t="s">
        <v>319</v>
      </c>
      <c r="E86" s="192"/>
      <c r="F86" s="192"/>
      <c r="G86" s="192"/>
      <c r="H86" s="192"/>
    </row>
    <row r="87" spans="1:8" ht="19.5" customHeight="1">
      <c r="A87" s="296"/>
      <c r="B87" s="296"/>
      <c r="C87" s="298" t="s">
        <v>155</v>
      </c>
      <c r="D87" s="196" t="s">
        <v>320</v>
      </c>
      <c r="E87" s="192"/>
      <c r="F87" s="192"/>
      <c r="G87" s="192">
        <v>1000000</v>
      </c>
      <c r="H87" s="192">
        <f t="shared" si="6"/>
        <v>1000000</v>
      </c>
    </row>
    <row r="88" spans="1:8" ht="19.5" customHeight="1">
      <c r="A88" s="296"/>
      <c r="B88" s="296"/>
      <c r="C88" s="298"/>
      <c r="D88" s="196" t="s">
        <v>318</v>
      </c>
      <c r="E88" s="192"/>
      <c r="F88" s="192"/>
      <c r="G88" s="192">
        <v>1500000</v>
      </c>
      <c r="H88" s="192">
        <f t="shared" si="6"/>
        <v>1500000</v>
      </c>
    </row>
    <row r="89" spans="1:8" ht="19.5" customHeight="1">
      <c r="A89" s="296"/>
      <c r="B89" s="296"/>
      <c r="C89" s="298"/>
      <c r="D89" s="196" t="s">
        <v>319</v>
      </c>
      <c r="E89" s="192"/>
      <c r="F89" s="192"/>
      <c r="G89" s="192">
        <f>G87-G88</f>
        <v>-500000</v>
      </c>
      <c r="H89" s="192">
        <f t="shared" si="6"/>
        <v>-500000</v>
      </c>
    </row>
    <row r="90" spans="1:8" ht="19.5" customHeight="1">
      <c r="A90" s="296" t="s">
        <v>66</v>
      </c>
      <c r="B90" s="296" t="s">
        <v>337</v>
      </c>
      <c r="C90" s="298" t="s">
        <v>74</v>
      </c>
      <c r="D90" s="196" t="s">
        <v>320</v>
      </c>
      <c r="E90" s="192"/>
      <c r="F90" s="192"/>
      <c r="G90" s="192">
        <v>90000</v>
      </c>
      <c r="H90" s="192">
        <f t="shared" si="6"/>
        <v>90000</v>
      </c>
    </row>
    <row r="91" spans="1:8" ht="19.5" customHeight="1">
      <c r="A91" s="296"/>
      <c r="B91" s="296"/>
      <c r="C91" s="298"/>
      <c r="D91" s="196" t="s">
        <v>318</v>
      </c>
      <c r="E91" s="192"/>
      <c r="F91" s="192"/>
      <c r="G91" s="192">
        <v>90000</v>
      </c>
      <c r="H91" s="192">
        <f t="shared" si="6"/>
        <v>90000</v>
      </c>
    </row>
    <row r="92" spans="1:8" ht="19.5" customHeight="1">
      <c r="A92" s="296"/>
      <c r="B92" s="296"/>
      <c r="C92" s="298"/>
      <c r="D92" s="196" t="s">
        <v>319</v>
      </c>
      <c r="E92" s="192"/>
      <c r="F92" s="192"/>
      <c r="G92" s="192"/>
      <c r="H92" s="192"/>
    </row>
    <row r="93" spans="1:8" ht="19.5" customHeight="1">
      <c r="A93" s="296"/>
      <c r="B93" s="296"/>
      <c r="C93" s="298" t="s">
        <v>7</v>
      </c>
      <c r="D93" s="196" t="s">
        <v>320</v>
      </c>
      <c r="E93" s="192"/>
      <c r="F93" s="192"/>
      <c r="G93" s="192">
        <v>354000</v>
      </c>
      <c r="H93" s="192">
        <f t="shared" si="6"/>
        <v>354000</v>
      </c>
    </row>
    <row r="94" spans="1:8" ht="19.5" customHeight="1">
      <c r="A94" s="296"/>
      <c r="B94" s="296"/>
      <c r="C94" s="298"/>
      <c r="D94" s="196" t="s">
        <v>318</v>
      </c>
      <c r="E94" s="192"/>
      <c r="F94" s="192"/>
      <c r="G94" s="192">
        <v>354000</v>
      </c>
      <c r="H94" s="192">
        <f t="shared" si="6"/>
        <v>354000</v>
      </c>
    </row>
    <row r="95" spans="1:8" ht="19.5" customHeight="1">
      <c r="A95" s="296"/>
      <c r="B95" s="296"/>
      <c r="C95" s="298"/>
      <c r="D95" s="196" t="s">
        <v>319</v>
      </c>
      <c r="E95" s="192"/>
      <c r="F95" s="192"/>
      <c r="G95" s="192"/>
      <c r="H95" s="192"/>
    </row>
    <row r="96" spans="1:8" ht="19.5" customHeight="1">
      <c r="A96" s="296"/>
      <c r="B96" s="296"/>
      <c r="C96" s="298" t="s">
        <v>3</v>
      </c>
      <c r="D96" s="196" t="s">
        <v>320</v>
      </c>
      <c r="E96" s="192"/>
      <c r="F96" s="192"/>
      <c r="G96" s="192">
        <v>1059800</v>
      </c>
      <c r="H96" s="192">
        <f t="shared" si="6"/>
        <v>1059800</v>
      </c>
    </row>
    <row r="97" spans="1:8" ht="19.5" customHeight="1">
      <c r="A97" s="296"/>
      <c r="B97" s="296"/>
      <c r="C97" s="298"/>
      <c r="D97" s="196" t="s">
        <v>318</v>
      </c>
      <c r="E97" s="192"/>
      <c r="F97" s="192"/>
      <c r="G97" s="192">
        <v>1059800</v>
      </c>
      <c r="H97" s="192">
        <f t="shared" si="6"/>
        <v>1059800</v>
      </c>
    </row>
    <row r="98" spans="1:8" ht="19.5" customHeight="1">
      <c r="A98" s="296"/>
      <c r="B98" s="296"/>
      <c r="C98" s="298"/>
      <c r="D98" s="196" t="s">
        <v>319</v>
      </c>
      <c r="E98" s="192"/>
      <c r="F98" s="192"/>
      <c r="G98" s="192"/>
      <c r="H98" s="192"/>
    </row>
    <row r="99" spans="1:8" ht="19.5" customHeight="1">
      <c r="A99" s="296"/>
      <c r="B99" s="296" t="s">
        <v>338</v>
      </c>
      <c r="C99" s="296"/>
      <c r="D99" s="196" t="s">
        <v>320</v>
      </c>
      <c r="E99" s="192">
        <f>E78+E81+E84+E87+E90+E93+E96</f>
        <v>14000000</v>
      </c>
      <c r="F99" s="192"/>
      <c r="G99" s="192">
        <f>G78+G81+G84+G87+G90+G93+G96</f>
        <v>61142300</v>
      </c>
      <c r="H99" s="192">
        <f t="shared" si="6"/>
        <v>75142300</v>
      </c>
    </row>
    <row r="100" spans="1:8" ht="19.5" customHeight="1">
      <c r="A100" s="296"/>
      <c r="B100" s="296"/>
      <c r="C100" s="296"/>
      <c r="D100" s="196" t="s">
        <v>318</v>
      </c>
      <c r="E100" s="192">
        <f>E79+E82+E85+E88+E91+E94+E97</f>
        <v>14000000</v>
      </c>
      <c r="F100" s="192"/>
      <c r="G100" s="192">
        <f>G79+G82+G85+G88+G91+G94+G97</f>
        <v>49692300</v>
      </c>
      <c r="H100" s="192">
        <f t="shared" si="6"/>
        <v>63692300</v>
      </c>
    </row>
    <row r="101" spans="1:8" ht="19.5" customHeight="1">
      <c r="A101" s="296"/>
      <c r="B101" s="296"/>
      <c r="C101" s="296"/>
      <c r="D101" s="196" t="s">
        <v>319</v>
      </c>
      <c r="E101" s="192"/>
      <c r="F101" s="192"/>
      <c r="G101" s="192">
        <f>G99-G100</f>
        <v>11450000</v>
      </c>
      <c r="H101" s="192">
        <f t="shared" si="6"/>
        <v>11450000</v>
      </c>
    </row>
    <row r="102" spans="1:8" ht="19.5" customHeight="1">
      <c r="A102" s="296" t="s">
        <v>81</v>
      </c>
      <c r="B102" s="296"/>
      <c r="C102" s="296"/>
      <c r="D102" s="196" t="s">
        <v>320</v>
      </c>
      <c r="E102" s="192">
        <f>E99</f>
        <v>14000000</v>
      </c>
      <c r="F102" s="192"/>
      <c r="G102" s="192">
        <f>G99</f>
        <v>61142300</v>
      </c>
      <c r="H102" s="192">
        <f t="shared" si="6"/>
        <v>75142300</v>
      </c>
    </row>
    <row r="103" spans="1:8" ht="19.5" customHeight="1">
      <c r="A103" s="296"/>
      <c r="B103" s="296"/>
      <c r="C103" s="296"/>
      <c r="D103" s="196" t="s">
        <v>318</v>
      </c>
      <c r="E103" s="192">
        <f>E100</f>
        <v>14000000</v>
      </c>
      <c r="F103" s="192"/>
      <c r="G103" s="192">
        <f>G100</f>
        <v>49692300</v>
      </c>
      <c r="H103" s="192">
        <f t="shared" si="6"/>
        <v>63692300</v>
      </c>
    </row>
    <row r="104" spans="1:8" ht="19.5" customHeight="1">
      <c r="A104" s="296"/>
      <c r="B104" s="296"/>
      <c r="C104" s="296"/>
      <c r="D104" s="196" t="s">
        <v>319</v>
      </c>
      <c r="E104" s="192"/>
      <c r="F104" s="192"/>
      <c r="G104" s="192">
        <f>G101</f>
        <v>11450000</v>
      </c>
      <c r="H104" s="192">
        <f t="shared" si="6"/>
        <v>11450000</v>
      </c>
    </row>
    <row r="105" spans="1:8" ht="19.5" customHeight="1">
      <c r="A105" s="296" t="s">
        <v>109</v>
      </c>
      <c r="B105" s="296" t="s">
        <v>109</v>
      </c>
      <c r="C105" s="297" t="s">
        <v>184</v>
      </c>
      <c r="D105" s="196" t="s">
        <v>320</v>
      </c>
      <c r="E105" s="192"/>
      <c r="F105" s="192">
        <v>104963</v>
      </c>
      <c r="G105" s="192">
        <v>4305543</v>
      </c>
      <c r="H105" s="192">
        <f aca="true" t="shared" si="9" ref="H105:H115">SUM(E105:G105)</f>
        <v>4410506</v>
      </c>
    </row>
    <row r="106" spans="1:8" ht="19.5" customHeight="1">
      <c r="A106" s="296"/>
      <c r="B106" s="296"/>
      <c r="C106" s="296"/>
      <c r="D106" s="196" t="s">
        <v>318</v>
      </c>
      <c r="E106" s="192">
        <v>862700000</v>
      </c>
      <c r="F106" s="192">
        <v>105119</v>
      </c>
      <c r="G106" s="192">
        <v>16634557</v>
      </c>
      <c r="H106" s="192">
        <f t="shared" si="9"/>
        <v>879439676</v>
      </c>
    </row>
    <row r="107" spans="1:8" ht="19.5" customHeight="1">
      <c r="A107" s="296"/>
      <c r="B107" s="296"/>
      <c r="C107" s="296"/>
      <c r="D107" s="196" t="s">
        <v>319</v>
      </c>
      <c r="E107" s="192">
        <f>E105-E106</f>
        <v>-862700000</v>
      </c>
      <c r="F107" s="192">
        <f>F105-F106</f>
        <v>-156</v>
      </c>
      <c r="G107" s="192">
        <f>G105-G106</f>
        <v>-12329014</v>
      </c>
      <c r="H107" s="192">
        <f t="shared" si="9"/>
        <v>-875029170</v>
      </c>
    </row>
    <row r="108" spans="1:8" ht="19.5" customHeight="1">
      <c r="A108" s="296"/>
      <c r="B108" s="296" t="s">
        <v>81</v>
      </c>
      <c r="C108" s="296"/>
      <c r="D108" s="196" t="s">
        <v>320</v>
      </c>
      <c r="E108" s="192"/>
      <c r="F108" s="192">
        <f>F105</f>
        <v>104963</v>
      </c>
      <c r="G108" s="192">
        <f>G105</f>
        <v>4305543</v>
      </c>
      <c r="H108" s="192">
        <f t="shared" si="9"/>
        <v>4410506</v>
      </c>
    </row>
    <row r="109" spans="1:8" ht="19.5" customHeight="1">
      <c r="A109" s="296"/>
      <c r="B109" s="296"/>
      <c r="C109" s="296"/>
      <c r="D109" s="196" t="s">
        <v>318</v>
      </c>
      <c r="E109" s="192">
        <f aca="true" t="shared" si="10" ref="E109:G110">E106</f>
        <v>862700000</v>
      </c>
      <c r="F109" s="192">
        <f t="shared" si="10"/>
        <v>105119</v>
      </c>
      <c r="G109" s="192">
        <f t="shared" si="10"/>
        <v>16634557</v>
      </c>
      <c r="H109" s="192">
        <f t="shared" si="9"/>
        <v>879439676</v>
      </c>
    </row>
    <row r="110" spans="1:8" ht="19.5" customHeight="1">
      <c r="A110" s="296"/>
      <c r="B110" s="296"/>
      <c r="C110" s="296"/>
      <c r="D110" s="196" t="s">
        <v>319</v>
      </c>
      <c r="E110" s="192">
        <f t="shared" si="10"/>
        <v>-862700000</v>
      </c>
      <c r="F110" s="192">
        <f t="shared" si="10"/>
        <v>-156</v>
      </c>
      <c r="G110" s="192">
        <f t="shared" si="10"/>
        <v>-12329014</v>
      </c>
      <c r="H110" s="192">
        <f t="shared" si="9"/>
        <v>-875029170</v>
      </c>
    </row>
    <row r="111" spans="1:8" ht="19.5" customHeight="1">
      <c r="A111" s="296" t="s">
        <v>339</v>
      </c>
      <c r="B111" s="296"/>
      <c r="C111" s="296"/>
      <c r="D111" s="196" t="s">
        <v>320</v>
      </c>
      <c r="E111" s="192"/>
      <c r="F111" s="192">
        <f>F108</f>
        <v>104963</v>
      </c>
      <c r="G111" s="192">
        <f>G108</f>
        <v>4305543</v>
      </c>
      <c r="H111" s="192">
        <f t="shared" si="9"/>
        <v>4410506</v>
      </c>
    </row>
    <row r="112" spans="1:8" ht="19.5" customHeight="1">
      <c r="A112" s="296" t="s">
        <v>338</v>
      </c>
      <c r="B112" s="296"/>
      <c r="C112" s="296"/>
      <c r="D112" s="196" t="s">
        <v>318</v>
      </c>
      <c r="E112" s="192">
        <f aca="true" t="shared" si="11" ref="E112:G113">E109</f>
        <v>862700000</v>
      </c>
      <c r="F112" s="192">
        <f t="shared" si="11"/>
        <v>105119</v>
      </c>
      <c r="G112" s="192">
        <f t="shared" si="11"/>
        <v>16634557</v>
      </c>
      <c r="H112" s="192">
        <f t="shared" si="9"/>
        <v>879439676</v>
      </c>
    </row>
    <row r="113" spans="1:8" ht="19.5" customHeight="1">
      <c r="A113" s="296"/>
      <c r="B113" s="296"/>
      <c r="C113" s="296"/>
      <c r="D113" s="196" t="s">
        <v>319</v>
      </c>
      <c r="E113" s="192">
        <f t="shared" si="11"/>
        <v>-862700000</v>
      </c>
      <c r="F113" s="192">
        <f t="shared" si="11"/>
        <v>-156</v>
      </c>
      <c r="G113" s="192">
        <f t="shared" si="11"/>
        <v>-12329014</v>
      </c>
      <c r="H113" s="192">
        <f t="shared" si="9"/>
        <v>-875029170</v>
      </c>
    </row>
    <row r="114" spans="1:8" ht="19.5" customHeight="1">
      <c r="A114" s="296" t="s">
        <v>110</v>
      </c>
      <c r="B114" s="296"/>
      <c r="C114" s="296"/>
      <c r="D114" s="196" t="s">
        <v>320</v>
      </c>
      <c r="E114" s="192">
        <f>E48+E60+E75+E102+E111</f>
        <v>1153400000</v>
      </c>
      <c r="F114" s="192">
        <f>F48+F60+F75+F102+F111</f>
        <v>8595343</v>
      </c>
      <c r="G114" s="192">
        <f>G48+G60+G75+G102+G111</f>
        <v>141544163</v>
      </c>
      <c r="H114" s="192">
        <f t="shared" si="9"/>
        <v>1303539506</v>
      </c>
    </row>
    <row r="115" spans="1:8" ht="19.5" customHeight="1">
      <c r="A115" s="296"/>
      <c r="B115" s="296"/>
      <c r="C115" s="296"/>
      <c r="D115" s="196" t="s">
        <v>318</v>
      </c>
      <c r="E115" s="192">
        <f aca="true" t="shared" si="12" ref="E114:G115">E49+E61+E76+E103+E112</f>
        <v>1153400000</v>
      </c>
      <c r="F115" s="192">
        <f>F49+F61+F76+F103+F112</f>
        <v>945399</v>
      </c>
      <c r="G115" s="192">
        <f>G49+G61+G76+G103+G112</f>
        <v>122556907</v>
      </c>
      <c r="H115" s="192">
        <f t="shared" si="9"/>
        <v>1276902306</v>
      </c>
    </row>
    <row r="116" spans="1:8" ht="19.5" customHeight="1">
      <c r="A116" s="296"/>
      <c r="B116" s="296"/>
      <c r="C116" s="296"/>
      <c r="D116" s="196" t="s">
        <v>319</v>
      </c>
      <c r="E116" s="192"/>
      <c r="F116" s="192">
        <f>F114-F115</f>
        <v>7649944</v>
      </c>
      <c r="G116" s="192">
        <f>G114-G115</f>
        <v>18987256</v>
      </c>
      <c r="H116" s="192">
        <f>SUM(E116:G116)</f>
        <v>26637200</v>
      </c>
    </row>
  </sheetData>
  <sheetProtection/>
  <mergeCells count="65">
    <mergeCell ref="A102:C104"/>
    <mergeCell ref="B33:B44"/>
    <mergeCell ref="C42:C44"/>
    <mergeCell ref="A1:B1"/>
    <mergeCell ref="A4:C4"/>
    <mergeCell ref="C33:C35"/>
    <mergeCell ref="A6:A23"/>
    <mergeCell ref="C93:C95"/>
    <mergeCell ref="E4:E5"/>
    <mergeCell ref="F4:F5"/>
    <mergeCell ref="G4:G5"/>
    <mergeCell ref="H4:H5"/>
    <mergeCell ref="D4:D5"/>
    <mergeCell ref="B57:C59"/>
    <mergeCell ref="C51:C53"/>
    <mergeCell ref="C69:C71"/>
    <mergeCell ref="C15:C17"/>
    <mergeCell ref="C24:C26"/>
    <mergeCell ref="B30:C32"/>
    <mergeCell ref="C39:C41"/>
    <mergeCell ref="C96:C98"/>
    <mergeCell ref="C84:C86"/>
    <mergeCell ref="C87:C89"/>
    <mergeCell ref="A60:C62"/>
    <mergeCell ref="A51:A59"/>
    <mergeCell ref="C78:C80"/>
    <mergeCell ref="C81:C83"/>
    <mergeCell ref="C90:C92"/>
    <mergeCell ref="A2:H2"/>
    <mergeCell ref="C6:C8"/>
    <mergeCell ref="C9:C11"/>
    <mergeCell ref="C12:C14"/>
    <mergeCell ref="C18:C20"/>
    <mergeCell ref="C54:C56"/>
    <mergeCell ref="B72:C74"/>
    <mergeCell ref="A114:C116"/>
    <mergeCell ref="A48:C50"/>
    <mergeCell ref="B21:C23"/>
    <mergeCell ref="B6:B20"/>
    <mergeCell ref="C36:C38"/>
    <mergeCell ref="B24:B29"/>
    <mergeCell ref="C27:C29"/>
    <mergeCell ref="B51:B56"/>
    <mergeCell ref="A75:C77"/>
    <mergeCell ref="C105:C107"/>
    <mergeCell ref="A24:A45"/>
    <mergeCell ref="A46:A47"/>
    <mergeCell ref="B45:C45"/>
    <mergeCell ref="B46:C47"/>
    <mergeCell ref="A63:A67"/>
    <mergeCell ref="A68:A74"/>
    <mergeCell ref="B63:B67"/>
    <mergeCell ref="B68:B71"/>
    <mergeCell ref="C63:C65"/>
    <mergeCell ref="C66:C67"/>
    <mergeCell ref="A111:C111"/>
    <mergeCell ref="A112:C113"/>
    <mergeCell ref="A105:A110"/>
    <mergeCell ref="B108:C110"/>
    <mergeCell ref="A78:A89"/>
    <mergeCell ref="A90:A101"/>
    <mergeCell ref="B78:B89"/>
    <mergeCell ref="B90:B98"/>
    <mergeCell ref="B99:C101"/>
    <mergeCell ref="B105:B10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Normal="90" zoomScaleSheetLayoutView="100" zoomScalePageLayoutView="0" workbookViewId="0" topLeftCell="A1">
      <selection activeCell="D11" sqref="D11"/>
    </sheetView>
  </sheetViews>
  <sheetFormatPr defaultColWidth="8.88671875" defaultRowHeight="13.5"/>
  <cols>
    <col min="1" max="1" width="2.99609375" style="0" customWidth="1"/>
    <col min="2" max="2" width="3.10546875" style="0" customWidth="1"/>
    <col min="3" max="3" width="21.21484375" style="0" customWidth="1"/>
    <col min="4" max="4" width="14.3359375" style="0" customWidth="1"/>
    <col min="5" max="5" width="14.10546875" style="0" customWidth="1"/>
    <col min="6" max="6" width="13.99609375" style="0" customWidth="1"/>
    <col min="7" max="7" width="12.4453125" style="0" customWidth="1"/>
    <col min="8" max="8" width="11.4453125" style="0" customWidth="1"/>
    <col min="9" max="9" width="14.21484375" style="0" customWidth="1"/>
    <col min="10" max="10" width="12.77734375" style="0" customWidth="1"/>
    <col min="11" max="12" width="12.3359375" style="0" customWidth="1"/>
    <col min="13" max="13" width="9.88671875" style="0" bestFit="1" customWidth="1"/>
    <col min="14" max="14" width="12.6640625" style="0" bestFit="1" customWidth="1"/>
  </cols>
  <sheetData>
    <row r="1" spans="1:12" ht="25.5">
      <c r="A1" s="197" t="s">
        <v>268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24.75" customHeight="1" thickBot="1">
      <c r="A2" s="198" t="s">
        <v>269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30.75" customHeight="1">
      <c r="A3" s="200" t="s">
        <v>270</v>
      </c>
      <c r="B3" s="202" t="s">
        <v>271</v>
      </c>
      <c r="C3" s="202" t="s">
        <v>272</v>
      </c>
      <c r="D3" s="202" t="s">
        <v>273</v>
      </c>
      <c r="E3" s="202"/>
      <c r="F3" s="202"/>
      <c r="G3" s="202"/>
      <c r="H3" s="202"/>
      <c r="I3" s="202"/>
      <c r="J3" s="202"/>
      <c r="K3" s="202"/>
      <c r="L3" s="204"/>
    </row>
    <row r="4" spans="1:12" ht="30.75" customHeight="1">
      <c r="A4" s="201"/>
      <c r="B4" s="203"/>
      <c r="C4" s="203"/>
      <c r="D4" s="203" t="s">
        <v>274</v>
      </c>
      <c r="E4" s="203" t="s">
        <v>275</v>
      </c>
      <c r="F4" s="203" t="s">
        <v>276</v>
      </c>
      <c r="G4" s="203" t="s">
        <v>277</v>
      </c>
      <c r="H4" s="203" t="s">
        <v>278</v>
      </c>
      <c r="I4" s="205" t="s">
        <v>279</v>
      </c>
      <c r="J4" s="205"/>
      <c r="K4" s="205"/>
      <c r="L4" s="206"/>
    </row>
    <row r="5" spans="1:12" ht="30.75" customHeight="1">
      <c r="A5" s="201"/>
      <c r="B5" s="203"/>
      <c r="C5" s="203"/>
      <c r="D5" s="203"/>
      <c r="E5" s="203"/>
      <c r="F5" s="203"/>
      <c r="G5" s="203"/>
      <c r="H5" s="203"/>
      <c r="I5" s="123" t="s">
        <v>280</v>
      </c>
      <c r="J5" s="125" t="s">
        <v>281</v>
      </c>
      <c r="K5" s="126" t="s">
        <v>282</v>
      </c>
      <c r="L5" s="124" t="s">
        <v>283</v>
      </c>
    </row>
    <row r="6" spans="1:12" ht="30.75" customHeight="1">
      <c r="A6" s="201" t="s">
        <v>185</v>
      </c>
      <c r="B6" s="203"/>
      <c r="C6" s="203"/>
      <c r="D6" s="115">
        <f>D7</f>
        <v>5604742318</v>
      </c>
      <c r="E6" s="115">
        <f aca="true" t="shared" si="0" ref="E6:L6">E7</f>
        <v>2564928680</v>
      </c>
      <c r="F6" s="115">
        <f t="shared" si="0"/>
        <v>1403618000</v>
      </c>
      <c r="G6" s="115">
        <f t="shared" si="0"/>
        <v>135106580</v>
      </c>
      <c r="H6" s="115">
        <f t="shared" si="0"/>
        <v>49572300</v>
      </c>
      <c r="I6" s="115">
        <f t="shared" si="0"/>
        <v>965763727</v>
      </c>
      <c r="J6" s="115">
        <f t="shared" si="0"/>
        <v>64788074</v>
      </c>
      <c r="K6" s="115">
        <f t="shared" si="0"/>
        <v>241562833</v>
      </c>
      <c r="L6" s="117">
        <f t="shared" si="0"/>
        <v>179402124</v>
      </c>
    </row>
    <row r="7" spans="1:14" ht="30.75" customHeight="1">
      <c r="A7" s="1"/>
      <c r="B7" s="203" t="s">
        <v>284</v>
      </c>
      <c r="C7" s="203"/>
      <c r="D7" s="115">
        <f>SUM(D8:D18)</f>
        <v>5604742318</v>
      </c>
      <c r="E7" s="115">
        <f aca="true" t="shared" si="1" ref="E7:L7">SUM(E8:E18)</f>
        <v>2564928680</v>
      </c>
      <c r="F7" s="115">
        <f t="shared" si="1"/>
        <v>1403618000</v>
      </c>
      <c r="G7" s="115">
        <f t="shared" si="1"/>
        <v>135106580</v>
      </c>
      <c r="H7" s="115">
        <f>SUM(H8:H18)</f>
        <v>49572300</v>
      </c>
      <c r="I7" s="115">
        <f t="shared" si="1"/>
        <v>965763727</v>
      </c>
      <c r="J7" s="115">
        <f t="shared" si="1"/>
        <v>64788074</v>
      </c>
      <c r="K7" s="115">
        <f t="shared" si="1"/>
        <v>241562833</v>
      </c>
      <c r="L7" s="117">
        <f t="shared" si="1"/>
        <v>179402124</v>
      </c>
      <c r="N7" s="62"/>
    </row>
    <row r="8" spans="1:14" ht="30.75" customHeight="1">
      <c r="A8" s="1"/>
      <c r="B8" s="4"/>
      <c r="C8" s="5" t="s">
        <v>285</v>
      </c>
      <c r="D8" s="115">
        <f>SUM(E8:L8)</f>
        <v>1213210006</v>
      </c>
      <c r="E8" s="115">
        <v>0</v>
      </c>
      <c r="F8" s="115">
        <v>1139400000</v>
      </c>
      <c r="G8" s="115">
        <v>0</v>
      </c>
      <c r="H8" s="115">
        <v>0</v>
      </c>
      <c r="I8" s="115">
        <v>0</v>
      </c>
      <c r="J8" s="115">
        <v>757239</v>
      </c>
      <c r="K8" s="115">
        <v>377506</v>
      </c>
      <c r="L8" s="117">
        <f>122367561-49572300-120000</f>
        <v>72675261</v>
      </c>
      <c r="M8" s="61" t="s">
        <v>286</v>
      </c>
      <c r="N8" s="61"/>
    </row>
    <row r="9" spans="1:14" ht="30.75" customHeight="1">
      <c r="A9" s="1"/>
      <c r="B9" s="4"/>
      <c r="C9" s="5" t="s">
        <v>287</v>
      </c>
      <c r="D9" s="115">
        <f>SUM(E9:L9)</f>
        <v>154084278</v>
      </c>
      <c r="E9" s="115">
        <v>64614000</v>
      </c>
      <c r="F9" s="115">
        <v>80000000</v>
      </c>
      <c r="G9" s="115">
        <v>3000000</v>
      </c>
      <c r="H9" s="115">
        <v>1059800</v>
      </c>
      <c r="I9" s="115">
        <v>0</v>
      </c>
      <c r="J9" s="115">
        <v>3025525</v>
      </c>
      <c r="K9" s="115">
        <v>1244953</v>
      </c>
      <c r="L9" s="117">
        <v>1140000</v>
      </c>
      <c r="N9" s="63"/>
    </row>
    <row r="10" spans="1:14" ht="30.75" customHeight="1">
      <c r="A10" s="1"/>
      <c r="B10" s="4"/>
      <c r="C10" s="116" t="s">
        <v>288</v>
      </c>
      <c r="D10" s="115">
        <f>SUM(E10:L10)</f>
        <v>1552053768</v>
      </c>
      <c r="E10" s="115">
        <f>1154896000-41340000-49100000</f>
        <v>1064456000</v>
      </c>
      <c r="F10" s="115">
        <f>41340000+49100000</f>
        <v>90440000</v>
      </c>
      <c r="G10" s="115">
        <v>34588000</v>
      </c>
      <c r="H10" s="115">
        <v>32538500</v>
      </c>
      <c r="I10" s="115">
        <v>226443500</v>
      </c>
      <c r="J10" s="115">
        <v>12754224</v>
      </c>
      <c r="K10" s="115">
        <v>60461224</v>
      </c>
      <c r="L10" s="117">
        <v>30372320</v>
      </c>
      <c r="N10" s="61"/>
    </row>
    <row r="11" spans="1:12" ht="30.75" customHeight="1">
      <c r="A11" s="1"/>
      <c r="B11" s="4"/>
      <c r="C11" s="116" t="s">
        <v>289</v>
      </c>
      <c r="D11" s="115">
        <f aca="true" t="shared" si="2" ref="D11:D17">SUM(E11:L11)</f>
        <v>125948745</v>
      </c>
      <c r="E11" s="115">
        <v>67000000</v>
      </c>
      <c r="F11" s="115">
        <v>57670000</v>
      </c>
      <c r="G11" s="115">
        <v>0</v>
      </c>
      <c r="H11" s="115">
        <v>0</v>
      </c>
      <c r="I11" s="115">
        <v>0</v>
      </c>
      <c r="J11" s="115">
        <f>23282+274</f>
        <v>23556</v>
      </c>
      <c r="K11" s="115">
        <v>78489</v>
      </c>
      <c r="L11" s="117">
        <v>1176700</v>
      </c>
    </row>
    <row r="12" spans="1:12" ht="30.75" customHeight="1">
      <c r="A12" s="1"/>
      <c r="B12" s="4"/>
      <c r="C12" s="5" t="s">
        <v>290</v>
      </c>
      <c r="D12" s="115">
        <f>SUM(E12:L12)</f>
        <v>140172591</v>
      </c>
      <c r="E12" s="115">
        <v>82122000</v>
      </c>
      <c r="F12" s="115">
        <f>16304000+19804000</f>
        <v>36108000</v>
      </c>
      <c r="G12" s="115">
        <v>0</v>
      </c>
      <c r="H12" s="115">
        <v>90000</v>
      </c>
      <c r="I12" s="115">
        <v>0</v>
      </c>
      <c r="J12" s="115">
        <v>4284560</v>
      </c>
      <c r="K12" s="115">
        <v>17568031</v>
      </c>
      <c r="L12" s="117">
        <v>0</v>
      </c>
    </row>
    <row r="13" spans="1:12" ht="30.75" customHeight="1">
      <c r="A13" s="1"/>
      <c r="B13" s="4"/>
      <c r="C13" s="5" t="s">
        <v>291</v>
      </c>
      <c r="D13" s="26">
        <f>SUM(E13:L13)</f>
        <v>1295692522</v>
      </c>
      <c r="E13" s="26">
        <f>647342000+64959000</f>
        <v>712301000</v>
      </c>
      <c r="F13" s="26">
        <v>0</v>
      </c>
      <c r="G13" s="26">
        <v>83396000</v>
      </c>
      <c r="H13" s="26">
        <v>14000000</v>
      </c>
      <c r="I13" s="26">
        <v>286389087</v>
      </c>
      <c r="J13" s="26">
        <v>13217886</v>
      </c>
      <c r="K13" s="26">
        <v>113591236</v>
      </c>
      <c r="L13" s="176">
        <v>72797313</v>
      </c>
    </row>
    <row r="14" spans="1:12" ht="30.75" customHeight="1">
      <c r="A14" s="1"/>
      <c r="B14" s="4"/>
      <c r="C14" s="5" t="s">
        <v>292</v>
      </c>
      <c r="D14" s="2">
        <f t="shared" si="2"/>
        <v>170230628</v>
      </c>
      <c r="E14" s="2">
        <f>45372000+36589680</f>
        <v>81961680</v>
      </c>
      <c r="F14" s="2">
        <v>0</v>
      </c>
      <c r="G14" s="2">
        <v>0</v>
      </c>
      <c r="H14" s="2">
        <v>0</v>
      </c>
      <c r="I14" s="2">
        <v>49146200</v>
      </c>
      <c r="J14" s="2">
        <v>29862595</v>
      </c>
      <c r="K14" s="2">
        <v>9260153</v>
      </c>
      <c r="L14" s="3">
        <v>0</v>
      </c>
    </row>
    <row r="15" spans="1:12" ht="30.75" customHeight="1">
      <c r="A15" s="1"/>
      <c r="B15" s="4"/>
      <c r="C15" s="5" t="s">
        <v>149</v>
      </c>
      <c r="D15" s="2">
        <f t="shared" si="2"/>
        <v>374847021</v>
      </c>
      <c r="E15" s="2">
        <f>32437000+30867000</f>
        <v>63304000</v>
      </c>
      <c r="F15" s="2">
        <v>0</v>
      </c>
      <c r="G15" s="2">
        <v>0</v>
      </c>
      <c r="H15" s="2">
        <v>0</v>
      </c>
      <c r="I15" s="2">
        <v>302104740</v>
      </c>
      <c r="J15" s="2">
        <f>24013+234848</f>
        <v>258861</v>
      </c>
      <c r="K15" s="2">
        <v>9179420</v>
      </c>
      <c r="L15" s="3">
        <v>0</v>
      </c>
    </row>
    <row r="16" spans="1:12" ht="30.75" customHeight="1">
      <c r="A16" s="1"/>
      <c r="B16" s="4"/>
      <c r="C16" s="116" t="s">
        <v>5</v>
      </c>
      <c r="D16" s="2">
        <f t="shared" si="2"/>
        <v>487028828</v>
      </c>
      <c r="E16" s="2">
        <v>349618000</v>
      </c>
      <c r="F16" s="2">
        <v>0</v>
      </c>
      <c r="G16" s="2">
        <v>14122580</v>
      </c>
      <c r="H16" s="2">
        <v>1500000</v>
      </c>
      <c r="I16" s="2">
        <v>91405200</v>
      </c>
      <c r="J16" s="2">
        <v>557229</v>
      </c>
      <c r="K16" s="2">
        <v>28585289</v>
      </c>
      <c r="L16" s="3">
        <v>1240530</v>
      </c>
    </row>
    <row r="17" spans="1:12" ht="30.75" customHeight="1">
      <c r="A17" s="1"/>
      <c r="B17" s="4"/>
      <c r="C17" s="5" t="s">
        <v>6</v>
      </c>
      <c r="D17" s="115">
        <f t="shared" si="2"/>
        <v>44626650</v>
      </c>
      <c r="E17" s="2">
        <v>39776000</v>
      </c>
      <c r="F17" s="2">
        <v>0</v>
      </c>
      <c r="G17" s="2">
        <v>0</v>
      </c>
      <c r="H17" s="2">
        <v>30000</v>
      </c>
      <c r="I17" s="2">
        <v>3975000</v>
      </c>
      <c r="J17" s="2">
        <v>42014</v>
      </c>
      <c r="K17" s="2">
        <v>803636</v>
      </c>
      <c r="L17" s="3">
        <v>0</v>
      </c>
    </row>
    <row r="18" spans="1:12" ht="30.75" customHeight="1" thickBot="1">
      <c r="A18" s="6"/>
      <c r="B18" s="7"/>
      <c r="C18" s="8" t="s">
        <v>293</v>
      </c>
      <c r="D18" s="9">
        <f>SUM(E18:L18)</f>
        <v>46847281</v>
      </c>
      <c r="E18" s="9">
        <v>39776000</v>
      </c>
      <c r="F18" s="9">
        <v>0</v>
      </c>
      <c r="G18" s="9">
        <v>0</v>
      </c>
      <c r="H18" s="10">
        <v>354000</v>
      </c>
      <c r="I18" s="9">
        <v>6300000</v>
      </c>
      <c r="J18" s="9">
        <v>4385</v>
      </c>
      <c r="K18" s="9">
        <v>412896</v>
      </c>
      <c r="L18" s="129">
        <v>0</v>
      </c>
    </row>
    <row r="19" spans="7:9" ht="13.5">
      <c r="G19" s="121"/>
      <c r="H19" s="122"/>
      <c r="I19" s="121"/>
    </row>
    <row r="20" ht="13.5">
      <c r="H20" s="63"/>
    </row>
    <row r="21" spans="3:8" ht="13.5">
      <c r="C21" s="118"/>
      <c r="H21" s="63"/>
    </row>
    <row r="22" spans="3:8" ht="13.5">
      <c r="C22" s="120"/>
      <c r="H22" s="63"/>
    </row>
    <row r="23" spans="7:8" ht="13.5">
      <c r="G23" s="62"/>
      <c r="H23" s="63"/>
    </row>
    <row r="24" spans="8:9" ht="13.5">
      <c r="H24" s="63"/>
      <c r="I24" s="63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</sheetData>
  <sheetProtection/>
  <mergeCells count="14">
    <mergeCell ref="H4:H5"/>
    <mergeCell ref="I4:L4"/>
    <mergeCell ref="A6:C6"/>
    <mergeCell ref="B7:C7"/>
    <mergeCell ref="A1:L1"/>
    <mergeCell ref="A2:L2"/>
    <mergeCell ref="A3:A5"/>
    <mergeCell ref="B3:B5"/>
    <mergeCell ref="C3:C5"/>
    <mergeCell ref="D3:L3"/>
    <mergeCell ref="D4:D5"/>
    <mergeCell ref="E4:E5"/>
    <mergeCell ref="F4:F5"/>
    <mergeCell ref="G4:G5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A1">
      <selection activeCell="N9" sqref="N9"/>
    </sheetView>
  </sheetViews>
  <sheetFormatPr defaultColWidth="8.88671875" defaultRowHeight="13.5"/>
  <cols>
    <col min="1" max="1" width="3.77734375" style="0" customWidth="1"/>
    <col min="2" max="2" width="3.4453125" style="0" customWidth="1"/>
    <col min="3" max="3" width="24.6640625" style="0" customWidth="1"/>
    <col min="4" max="4" width="12.6640625" style="0" customWidth="1"/>
    <col min="5" max="5" width="11.3359375" style="0" customWidth="1"/>
    <col min="6" max="6" width="10.88671875" style="0" customWidth="1"/>
    <col min="7" max="7" width="10.99609375" style="0" customWidth="1"/>
    <col min="8" max="8" width="9.99609375" style="0" customWidth="1"/>
    <col min="9" max="9" width="10.99609375" style="0" customWidth="1"/>
    <col min="10" max="10" width="9.21484375" style="0" customWidth="1"/>
    <col min="11" max="11" width="10.99609375" style="0" customWidth="1"/>
  </cols>
  <sheetData>
    <row r="1" spans="1:11" ht="24.75" customHeight="1">
      <c r="A1" s="207" t="s">
        <v>294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8" customHeight="1" thickBot="1">
      <c r="A2" s="208" t="s">
        <v>243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9.5" customHeight="1">
      <c r="A3" s="210" t="s">
        <v>244</v>
      </c>
      <c r="B3" s="212" t="s">
        <v>245</v>
      </c>
      <c r="C3" s="212" t="s">
        <v>246</v>
      </c>
      <c r="D3" s="214" t="s">
        <v>295</v>
      </c>
      <c r="E3" s="215"/>
      <c r="F3" s="215"/>
      <c r="G3" s="215"/>
      <c r="H3" s="215"/>
      <c r="I3" s="215"/>
      <c r="J3" s="215"/>
      <c r="K3" s="216"/>
    </row>
    <row r="4" spans="1:11" ht="31.5" customHeight="1">
      <c r="A4" s="211"/>
      <c r="B4" s="213"/>
      <c r="C4" s="213"/>
      <c r="D4" s="217" t="s">
        <v>296</v>
      </c>
      <c r="E4" s="217" t="s">
        <v>297</v>
      </c>
      <c r="F4" s="217"/>
      <c r="G4" s="217"/>
      <c r="H4" s="217" t="s">
        <v>298</v>
      </c>
      <c r="I4" s="217" t="s">
        <v>299</v>
      </c>
      <c r="J4" s="218" t="s">
        <v>300</v>
      </c>
      <c r="K4" s="219" t="s">
        <v>301</v>
      </c>
    </row>
    <row r="5" spans="1:11" ht="31.5" customHeight="1">
      <c r="A5" s="211"/>
      <c r="B5" s="213"/>
      <c r="C5" s="213"/>
      <c r="D5" s="217"/>
      <c r="E5" s="128" t="s">
        <v>302</v>
      </c>
      <c r="F5" s="128" t="s">
        <v>303</v>
      </c>
      <c r="G5" s="128" t="s">
        <v>304</v>
      </c>
      <c r="H5" s="217"/>
      <c r="I5" s="217"/>
      <c r="J5" s="218"/>
      <c r="K5" s="220"/>
    </row>
    <row r="6" spans="1:11" ht="24.75" customHeight="1">
      <c r="A6" s="211" t="s">
        <v>305</v>
      </c>
      <c r="B6" s="213"/>
      <c r="C6" s="213"/>
      <c r="D6" s="134">
        <f>D7</f>
        <v>5604742318</v>
      </c>
      <c r="E6" s="134">
        <f aca="true" t="shared" si="0" ref="E6:K6">E7</f>
        <v>2422169845</v>
      </c>
      <c r="F6" s="134">
        <f t="shared" si="0"/>
        <v>22915200</v>
      </c>
      <c r="G6" s="134">
        <f t="shared" si="0"/>
        <v>281778929</v>
      </c>
      <c r="H6" s="134">
        <f t="shared" si="0"/>
        <v>1061517682</v>
      </c>
      <c r="I6" s="134">
        <f t="shared" si="0"/>
        <v>618763397</v>
      </c>
      <c r="J6" s="134">
        <f t="shared" si="0"/>
        <v>37475754</v>
      </c>
      <c r="K6" s="136">
        <f t="shared" si="0"/>
        <v>1160121511</v>
      </c>
    </row>
    <row r="7" spans="1:11" ht="24.75" customHeight="1">
      <c r="A7" s="11"/>
      <c r="B7" s="213" t="s">
        <v>306</v>
      </c>
      <c r="C7" s="213"/>
      <c r="D7" s="134">
        <f>SUM(D8:D18)</f>
        <v>5604742318</v>
      </c>
      <c r="E7" s="134">
        <f aca="true" t="shared" si="1" ref="E7:K7">SUM(E8:E18)</f>
        <v>2422169845</v>
      </c>
      <c r="F7" s="134">
        <f t="shared" si="1"/>
        <v>22915200</v>
      </c>
      <c r="G7" s="134">
        <f t="shared" si="1"/>
        <v>281778929</v>
      </c>
      <c r="H7" s="134">
        <f t="shared" si="1"/>
        <v>1061517682</v>
      </c>
      <c r="I7" s="134">
        <f t="shared" si="1"/>
        <v>618763397</v>
      </c>
      <c r="J7" s="134">
        <f t="shared" si="1"/>
        <v>37475754</v>
      </c>
      <c r="K7" s="136">
        <f t="shared" si="1"/>
        <v>1160121511</v>
      </c>
    </row>
    <row r="8" spans="1:12" ht="24.75" customHeight="1">
      <c r="A8" s="11"/>
      <c r="B8" s="12"/>
      <c r="C8" s="15" t="s">
        <v>307</v>
      </c>
      <c r="D8" s="134">
        <f>SUM(E8:K8)</f>
        <v>1213210006</v>
      </c>
      <c r="E8" s="134">
        <v>7197600</v>
      </c>
      <c r="F8" s="134">
        <v>19110000</v>
      </c>
      <c r="G8" s="134">
        <v>16149770</v>
      </c>
      <c r="H8" s="134">
        <v>14612960</v>
      </c>
      <c r="I8" s="134">
        <v>276700000</v>
      </c>
      <c r="J8" s="134">
        <v>0</v>
      </c>
      <c r="K8" s="136">
        <f>1276902306-397462630</f>
        <v>879439676</v>
      </c>
      <c r="L8" s="127"/>
    </row>
    <row r="9" spans="1:11" ht="24.75" customHeight="1">
      <c r="A9" s="11"/>
      <c r="B9" s="12"/>
      <c r="C9" s="15" t="s">
        <v>308</v>
      </c>
      <c r="D9" s="134">
        <f>SUM(E9:K9)</f>
        <v>154084278</v>
      </c>
      <c r="E9" s="134">
        <v>37041050</v>
      </c>
      <c r="F9" s="134">
        <v>657500</v>
      </c>
      <c r="G9" s="134">
        <v>8463099</v>
      </c>
      <c r="H9" s="134">
        <v>20014261</v>
      </c>
      <c r="I9" s="134">
        <v>83921600</v>
      </c>
      <c r="J9" s="134">
        <v>3600666</v>
      </c>
      <c r="K9" s="136">
        <f>154084278-153698176</f>
        <v>386102</v>
      </c>
    </row>
    <row r="10" spans="1:11" ht="24.75" customHeight="1">
      <c r="A10" s="11"/>
      <c r="B10" s="12"/>
      <c r="C10" s="15" t="s">
        <v>186</v>
      </c>
      <c r="D10" s="134">
        <f>SUM(E10:K10)</f>
        <v>1552053768</v>
      </c>
      <c r="E10" s="134">
        <v>1018019160</v>
      </c>
      <c r="F10" s="134">
        <v>1580700</v>
      </c>
      <c r="G10" s="134">
        <v>91344236</v>
      </c>
      <c r="H10" s="134">
        <v>208475730</v>
      </c>
      <c r="I10" s="135">
        <v>119171733</v>
      </c>
      <c r="J10" s="134">
        <v>12082689</v>
      </c>
      <c r="K10" s="136">
        <f>1552053768-1450674248</f>
        <v>101379520</v>
      </c>
    </row>
    <row r="11" spans="1:11" ht="24.75" customHeight="1">
      <c r="A11" s="11"/>
      <c r="B11" s="12"/>
      <c r="C11" s="15" t="s">
        <v>73</v>
      </c>
      <c r="D11" s="134">
        <f aca="true" t="shared" si="2" ref="D11:D17">SUM(E11:K11)</f>
        <v>125948745</v>
      </c>
      <c r="E11" s="134">
        <v>60681830</v>
      </c>
      <c r="F11" s="134">
        <v>0</v>
      </c>
      <c r="G11" s="134">
        <v>2158760</v>
      </c>
      <c r="H11" s="134">
        <v>42392140</v>
      </c>
      <c r="I11" s="134">
        <v>2656000</v>
      </c>
      <c r="J11" s="134">
        <v>10218</v>
      </c>
      <c r="K11" s="136">
        <f>125948471-107898948+274</f>
        <v>18049797</v>
      </c>
    </row>
    <row r="12" spans="1:11" ht="24.75" customHeight="1">
      <c r="A12" s="11"/>
      <c r="B12" s="12"/>
      <c r="C12" s="15" t="s">
        <v>74</v>
      </c>
      <c r="D12" s="134">
        <f t="shared" si="2"/>
        <v>140172591</v>
      </c>
      <c r="E12" s="134">
        <v>60471210</v>
      </c>
      <c r="F12" s="134">
        <v>100000</v>
      </c>
      <c r="G12" s="134">
        <v>8519790</v>
      </c>
      <c r="H12" s="134">
        <v>10774000</v>
      </c>
      <c r="I12" s="134">
        <v>60190000</v>
      </c>
      <c r="J12" s="134">
        <v>84191</v>
      </c>
      <c r="K12" s="136">
        <f>140172591-140139191</f>
        <v>33400</v>
      </c>
    </row>
    <row r="13" spans="1:11" ht="24.75" customHeight="1">
      <c r="A13" s="11"/>
      <c r="B13" s="12"/>
      <c r="C13" s="15" t="s">
        <v>4</v>
      </c>
      <c r="D13" s="134">
        <f t="shared" si="2"/>
        <v>1295692522</v>
      </c>
      <c r="E13" s="134">
        <v>604910530</v>
      </c>
      <c r="F13" s="134">
        <v>1117000</v>
      </c>
      <c r="G13" s="134">
        <v>89174152</v>
      </c>
      <c r="H13" s="134">
        <v>453145165</v>
      </c>
      <c r="I13" s="134">
        <v>41836230</v>
      </c>
      <c r="J13" s="134">
        <v>15797896</v>
      </c>
      <c r="K13" s="136">
        <v>89711549</v>
      </c>
    </row>
    <row r="14" spans="1:11" ht="24.75" customHeight="1">
      <c r="A14" s="11"/>
      <c r="B14" s="12"/>
      <c r="C14" s="5" t="s">
        <v>30</v>
      </c>
      <c r="D14" s="134">
        <f t="shared" si="2"/>
        <v>170230628</v>
      </c>
      <c r="E14" s="134">
        <v>27731060</v>
      </c>
      <c r="F14" s="134">
        <v>0</v>
      </c>
      <c r="G14" s="134">
        <v>10920000</v>
      </c>
      <c r="H14" s="134">
        <v>121843680</v>
      </c>
      <c r="I14" s="134">
        <v>2671550</v>
      </c>
      <c r="J14" s="134">
        <v>0</v>
      </c>
      <c r="K14" s="136">
        <f>170230628-163166290</f>
        <v>7064338</v>
      </c>
    </row>
    <row r="15" spans="1:11" ht="24.75" customHeight="1">
      <c r="A15" s="11"/>
      <c r="B15" s="12"/>
      <c r="C15" s="15" t="s">
        <v>149</v>
      </c>
      <c r="D15" s="134">
        <f t="shared" si="2"/>
        <v>374847021</v>
      </c>
      <c r="E15" s="134">
        <v>226779175</v>
      </c>
      <c r="F15" s="134">
        <v>0</v>
      </c>
      <c r="G15" s="134">
        <v>24779132</v>
      </c>
      <c r="H15" s="134">
        <v>77043610</v>
      </c>
      <c r="I15" s="134">
        <v>24362034</v>
      </c>
      <c r="J15" s="134">
        <v>0</v>
      </c>
      <c r="K15" s="136">
        <f>374847021-352963951</f>
        <v>21883070</v>
      </c>
    </row>
    <row r="16" spans="1:11" ht="24.75" customHeight="1">
      <c r="A16" s="11"/>
      <c r="B16" s="12"/>
      <c r="C16" s="15" t="s">
        <v>5</v>
      </c>
      <c r="D16" s="134">
        <f t="shared" si="2"/>
        <v>487028828</v>
      </c>
      <c r="E16" s="177">
        <v>312875450</v>
      </c>
      <c r="F16" s="177">
        <v>0</v>
      </c>
      <c r="G16" s="177">
        <v>22520680</v>
      </c>
      <c r="H16" s="177">
        <v>98816136</v>
      </c>
      <c r="I16" s="177">
        <v>5746250</v>
      </c>
      <c r="J16" s="177">
        <v>5878550</v>
      </c>
      <c r="K16" s="178">
        <f>487028828-445837066</f>
        <v>41191762</v>
      </c>
    </row>
    <row r="17" spans="1:11" ht="24.75" customHeight="1">
      <c r="A17" s="11"/>
      <c r="B17" s="12"/>
      <c r="C17" s="15" t="s">
        <v>6</v>
      </c>
      <c r="D17" s="134">
        <f t="shared" si="2"/>
        <v>44626650</v>
      </c>
      <c r="E17" s="134">
        <v>33306760</v>
      </c>
      <c r="F17" s="134">
        <v>150000</v>
      </c>
      <c r="G17" s="134">
        <v>3341660</v>
      </c>
      <c r="H17" s="134">
        <v>5650000</v>
      </c>
      <c r="I17" s="134">
        <v>1508000</v>
      </c>
      <c r="J17" s="134">
        <f>16851</f>
        <v>16851</v>
      </c>
      <c r="K17" s="136">
        <f>44626650-43973271</f>
        <v>653379</v>
      </c>
    </row>
    <row r="18" spans="1:11" ht="24.75" customHeight="1" thickBot="1">
      <c r="A18" s="17"/>
      <c r="B18" s="18"/>
      <c r="C18" s="19" t="s">
        <v>7</v>
      </c>
      <c r="D18" s="137">
        <f>SUM(E18:K18)</f>
        <v>46847281</v>
      </c>
      <c r="E18" s="137">
        <v>33156020</v>
      </c>
      <c r="F18" s="137">
        <v>200000</v>
      </c>
      <c r="G18" s="137">
        <v>4407650</v>
      </c>
      <c r="H18" s="137">
        <v>8750000</v>
      </c>
      <c r="I18" s="137">
        <v>0</v>
      </c>
      <c r="J18" s="137">
        <v>4693</v>
      </c>
      <c r="K18" s="138">
        <f>46847281-46518363</f>
        <v>328918</v>
      </c>
    </row>
    <row r="21" spans="3:10" ht="13.5">
      <c r="C21" s="119"/>
      <c r="J21" s="179"/>
    </row>
  </sheetData>
  <sheetProtection/>
  <mergeCells count="14">
    <mergeCell ref="J4:J5"/>
    <mergeCell ref="K4:K5"/>
    <mergeCell ref="A6:C6"/>
    <mergeCell ref="B7:C7"/>
    <mergeCell ref="A1:K1"/>
    <mergeCell ref="A2:K2"/>
    <mergeCell ref="A3:A5"/>
    <mergeCell ref="B3:B5"/>
    <mergeCell ref="C3:C5"/>
    <mergeCell ref="D3:K3"/>
    <mergeCell ref="D4:D5"/>
    <mergeCell ref="E4:G4"/>
    <mergeCell ref="H4:H5"/>
    <mergeCell ref="I4:I5"/>
  </mergeCells>
  <printOptions/>
  <pageMargins left="0.7480314960629921" right="0.7480314960629921" top="0.984251968503937" bottom="0.9055118110236221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P9" sqref="P9"/>
    </sheetView>
  </sheetViews>
  <sheetFormatPr defaultColWidth="8.88671875" defaultRowHeight="13.5"/>
  <cols>
    <col min="1" max="1" width="3.77734375" style="0" customWidth="1"/>
    <col min="2" max="2" width="3.4453125" style="0" customWidth="1"/>
    <col min="3" max="3" width="24.6640625" style="0" customWidth="1"/>
    <col min="4" max="4" width="12.6640625" style="0" customWidth="1"/>
    <col min="5" max="5" width="11.3359375" style="0" customWidth="1"/>
    <col min="6" max="6" width="10.88671875" style="0" customWidth="1"/>
    <col min="7" max="7" width="10.99609375" style="0" customWidth="1"/>
    <col min="8" max="8" width="9.99609375" style="0" customWidth="1"/>
    <col min="9" max="9" width="10.99609375" style="0" customWidth="1"/>
    <col min="10" max="10" width="9.21484375" style="0" customWidth="1"/>
    <col min="11" max="11" width="10.99609375" style="0" customWidth="1"/>
  </cols>
  <sheetData>
    <row r="1" spans="1:11" ht="24.75" customHeight="1">
      <c r="A1" s="207" t="s">
        <v>294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24.75" customHeight="1" thickBot="1">
      <c r="A2" s="208" t="s">
        <v>309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21.75" customHeight="1">
      <c r="A3" s="210" t="s">
        <v>244</v>
      </c>
      <c r="B3" s="212" t="s">
        <v>245</v>
      </c>
      <c r="C3" s="212" t="s">
        <v>246</v>
      </c>
      <c r="D3" s="214" t="s">
        <v>295</v>
      </c>
      <c r="E3" s="215"/>
      <c r="F3" s="215"/>
      <c r="G3" s="215"/>
      <c r="H3" s="215"/>
      <c r="I3" s="215"/>
      <c r="J3" s="215"/>
      <c r="K3" s="216"/>
    </row>
    <row r="4" spans="1:11" ht="28.5" customHeight="1">
      <c r="A4" s="211"/>
      <c r="B4" s="213"/>
      <c r="C4" s="213"/>
      <c r="D4" s="217" t="s">
        <v>296</v>
      </c>
      <c r="E4" s="217" t="s">
        <v>297</v>
      </c>
      <c r="F4" s="217"/>
      <c r="G4" s="217"/>
      <c r="H4" s="217" t="s">
        <v>298</v>
      </c>
      <c r="I4" s="217" t="s">
        <v>299</v>
      </c>
      <c r="J4" s="218" t="s">
        <v>300</v>
      </c>
      <c r="K4" s="221" t="s">
        <v>310</v>
      </c>
    </row>
    <row r="5" spans="1:11" ht="28.5" customHeight="1">
      <c r="A5" s="211"/>
      <c r="B5" s="213"/>
      <c r="C5" s="213"/>
      <c r="D5" s="217"/>
      <c r="E5" s="128" t="s">
        <v>302</v>
      </c>
      <c r="F5" s="128" t="s">
        <v>303</v>
      </c>
      <c r="G5" s="128" t="s">
        <v>304</v>
      </c>
      <c r="H5" s="217"/>
      <c r="I5" s="217"/>
      <c r="J5" s="218"/>
      <c r="K5" s="220"/>
    </row>
    <row r="6" spans="1:11" ht="24.75" customHeight="1">
      <c r="A6" s="211" t="s">
        <v>305</v>
      </c>
      <c r="B6" s="213"/>
      <c r="C6" s="213"/>
      <c r="D6" s="13">
        <f>D7</f>
        <v>5604742318</v>
      </c>
      <c r="E6" s="13">
        <f aca="true" t="shared" si="0" ref="E6:K6">E7</f>
        <v>2422169845</v>
      </c>
      <c r="F6" s="13">
        <f t="shared" si="0"/>
        <v>22915200</v>
      </c>
      <c r="G6" s="13">
        <f t="shared" si="0"/>
        <v>281778929</v>
      </c>
      <c r="H6" s="13">
        <f t="shared" si="0"/>
        <v>1061517682</v>
      </c>
      <c r="I6" s="13">
        <f t="shared" si="0"/>
        <v>618763397</v>
      </c>
      <c r="J6" s="13">
        <f t="shared" si="0"/>
        <v>37475754</v>
      </c>
      <c r="K6" s="14">
        <f t="shared" si="0"/>
        <v>1160121511</v>
      </c>
    </row>
    <row r="7" spans="1:11" ht="24.75" customHeight="1">
      <c r="A7" s="11"/>
      <c r="B7" s="213" t="s">
        <v>306</v>
      </c>
      <c r="C7" s="213"/>
      <c r="D7" s="13">
        <f>SUM(D8:D18)</f>
        <v>5604742318</v>
      </c>
      <c r="E7" s="13">
        <f aca="true" t="shared" si="1" ref="E7:K7">SUM(E8:E18)</f>
        <v>2422169845</v>
      </c>
      <c r="F7" s="13">
        <f t="shared" si="1"/>
        <v>22915200</v>
      </c>
      <c r="G7" s="13">
        <f t="shared" si="1"/>
        <v>281778929</v>
      </c>
      <c r="H7" s="13">
        <f t="shared" si="1"/>
        <v>1061517682</v>
      </c>
      <c r="I7" s="13">
        <f t="shared" si="1"/>
        <v>618763397</v>
      </c>
      <c r="J7" s="13">
        <f>SUM(J8:J18)</f>
        <v>37475754</v>
      </c>
      <c r="K7" s="14">
        <f t="shared" si="1"/>
        <v>1160121511</v>
      </c>
    </row>
    <row r="8" spans="1:12" ht="24.75" customHeight="1">
      <c r="A8" s="11"/>
      <c r="B8" s="12"/>
      <c r="C8" s="15" t="s">
        <v>307</v>
      </c>
      <c r="D8" s="13">
        <f>SUM(E8:K8)</f>
        <v>1213210006</v>
      </c>
      <c r="E8" s="13">
        <v>7197600</v>
      </c>
      <c r="F8" s="13">
        <v>19110000</v>
      </c>
      <c r="G8" s="13">
        <v>16149770</v>
      </c>
      <c r="H8" s="13">
        <v>14612960</v>
      </c>
      <c r="I8" s="13">
        <v>276700000</v>
      </c>
      <c r="J8" s="13">
        <v>0</v>
      </c>
      <c r="K8" s="14">
        <f>1276902306-397462630</f>
        <v>879439676</v>
      </c>
      <c r="L8" s="127"/>
    </row>
    <row r="9" spans="1:11" ht="24.75" customHeight="1">
      <c r="A9" s="11"/>
      <c r="B9" s="12"/>
      <c r="C9" s="15" t="s">
        <v>3</v>
      </c>
      <c r="D9" s="13">
        <f>SUM(E9:K9)</f>
        <v>154084278</v>
      </c>
      <c r="E9" s="13">
        <v>37041050</v>
      </c>
      <c r="F9" s="13">
        <v>657500</v>
      </c>
      <c r="G9" s="13">
        <v>8463099</v>
      </c>
      <c r="H9" s="13">
        <v>20014261</v>
      </c>
      <c r="I9" s="13">
        <v>83921600</v>
      </c>
      <c r="J9" s="13">
        <v>3600666</v>
      </c>
      <c r="K9" s="14">
        <f>154084278-153698176</f>
        <v>386102</v>
      </c>
    </row>
    <row r="10" spans="1:11" ht="24.75" customHeight="1">
      <c r="A10" s="11"/>
      <c r="B10" s="12"/>
      <c r="C10" s="15" t="s">
        <v>186</v>
      </c>
      <c r="D10" s="13">
        <f>SUM(E10:K10)</f>
        <v>1552053768</v>
      </c>
      <c r="E10" s="13">
        <v>1018019160</v>
      </c>
      <c r="F10" s="13">
        <v>1580700</v>
      </c>
      <c r="G10" s="13">
        <v>91344236</v>
      </c>
      <c r="H10" s="13">
        <v>208475730</v>
      </c>
      <c r="I10" s="130">
        <v>119171733</v>
      </c>
      <c r="J10" s="13">
        <v>12082689</v>
      </c>
      <c r="K10" s="14">
        <f>1552053768-1450674248</f>
        <v>101379520</v>
      </c>
    </row>
    <row r="11" spans="1:11" ht="24.75" customHeight="1">
      <c r="A11" s="11"/>
      <c r="B11" s="12"/>
      <c r="C11" s="15" t="s">
        <v>73</v>
      </c>
      <c r="D11" s="13">
        <f aca="true" t="shared" si="2" ref="D11:D17">SUM(E11:K11)</f>
        <v>125948745</v>
      </c>
      <c r="E11" s="13">
        <v>60681830</v>
      </c>
      <c r="F11" s="13">
        <v>0</v>
      </c>
      <c r="G11" s="13">
        <v>2158760</v>
      </c>
      <c r="H11" s="13">
        <v>42392140</v>
      </c>
      <c r="I11" s="13">
        <v>2656000</v>
      </c>
      <c r="J11" s="13">
        <v>10218</v>
      </c>
      <c r="K11" s="14">
        <f>125948471-107898948+274</f>
        <v>18049797</v>
      </c>
    </row>
    <row r="12" spans="1:11" ht="24.75" customHeight="1">
      <c r="A12" s="11"/>
      <c r="B12" s="12"/>
      <c r="C12" s="15" t="s">
        <v>74</v>
      </c>
      <c r="D12" s="13">
        <f t="shared" si="2"/>
        <v>140172591</v>
      </c>
      <c r="E12" s="13">
        <v>60471210</v>
      </c>
      <c r="F12" s="13">
        <v>100000</v>
      </c>
      <c r="G12" s="13">
        <v>8519790</v>
      </c>
      <c r="H12" s="13">
        <v>10774000</v>
      </c>
      <c r="I12" s="13">
        <v>60190000</v>
      </c>
      <c r="J12" s="13">
        <v>84191</v>
      </c>
      <c r="K12" s="14">
        <f>140172591-140139191</f>
        <v>33400</v>
      </c>
    </row>
    <row r="13" spans="1:11" ht="24.75" customHeight="1">
      <c r="A13" s="11"/>
      <c r="B13" s="12"/>
      <c r="C13" s="15" t="s">
        <v>4</v>
      </c>
      <c r="D13" s="13">
        <f t="shared" si="2"/>
        <v>1295692522</v>
      </c>
      <c r="E13" s="13">
        <v>604910530</v>
      </c>
      <c r="F13" s="13">
        <v>1117000</v>
      </c>
      <c r="G13" s="13">
        <v>89174152</v>
      </c>
      <c r="H13" s="13">
        <v>453145165</v>
      </c>
      <c r="I13" s="130">
        <v>41836230</v>
      </c>
      <c r="J13" s="13">
        <v>15797896</v>
      </c>
      <c r="K13" s="131">
        <f>1295692522-1205980973</f>
        <v>89711549</v>
      </c>
    </row>
    <row r="14" spans="1:11" ht="24.75" customHeight="1">
      <c r="A14" s="11"/>
      <c r="B14" s="12"/>
      <c r="C14" s="5" t="s">
        <v>30</v>
      </c>
      <c r="D14" s="13">
        <f t="shared" si="2"/>
        <v>170230628</v>
      </c>
      <c r="E14" s="13">
        <v>27731060</v>
      </c>
      <c r="F14" s="13">
        <v>0</v>
      </c>
      <c r="G14" s="13">
        <v>10920000</v>
      </c>
      <c r="H14" s="13">
        <v>121843680</v>
      </c>
      <c r="I14" s="13">
        <v>2671550</v>
      </c>
      <c r="J14" s="13">
        <v>0</v>
      </c>
      <c r="K14" s="14">
        <f>170230628-163166290</f>
        <v>7064338</v>
      </c>
    </row>
    <row r="15" spans="1:11" ht="24.75" customHeight="1">
      <c r="A15" s="11"/>
      <c r="B15" s="12"/>
      <c r="C15" s="15" t="s">
        <v>149</v>
      </c>
      <c r="D15" s="13">
        <f t="shared" si="2"/>
        <v>374847021</v>
      </c>
      <c r="E15" s="13">
        <v>226779175</v>
      </c>
      <c r="F15" s="16">
        <v>0</v>
      </c>
      <c r="G15" s="13">
        <v>24779132</v>
      </c>
      <c r="H15" s="13">
        <v>77043610</v>
      </c>
      <c r="I15" s="13">
        <v>24362034</v>
      </c>
      <c r="J15" s="13">
        <v>0</v>
      </c>
      <c r="K15" s="14">
        <f>374847021-352963951</f>
        <v>21883070</v>
      </c>
    </row>
    <row r="16" spans="1:11" ht="24.75" customHeight="1">
      <c r="A16" s="11"/>
      <c r="B16" s="12"/>
      <c r="C16" s="15" t="s">
        <v>5</v>
      </c>
      <c r="D16" s="13">
        <f t="shared" si="2"/>
        <v>487028828</v>
      </c>
      <c r="E16" s="13">
        <v>312875450</v>
      </c>
      <c r="F16" s="13">
        <v>0</v>
      </c>
      <c r="G16" s="13">
        <v>22520680</v>
      </c>
      <c r="H16" s="13">
        <v>98816136</v>
      </c>
      <c r="I16" s="13">
        <v>5746250</v>
      </c>
      <c r="J16" s="13">
        <v>5878550</v>
      </c>
      <c r="K16" s="14">
        <f>487028828-445837066</f>
        <v>41191762</v>
      </c>
    </row>
    <row r="17" spans="1:11" ht="24.75" customHeight="1">
      <c r="A17" s="11"/>
      <c r="B17" s="12"/>
      <c r="C17" s="15" t="s">
        <v>6</v>
      </c>
      <c r="D17" s="13">
        <f t="shared" si="2"/>
        <v>44626650</v>
      </c>
      <c r="E17" s="13">
        <v>33306760</v>
      </c>
      <c r="F17" s="16">
        <v>150000</v>
      </c>
      <c r="G17" s="13">
        <v>3341660</v>
      </c>
      <c r="H17" s="13">
        <v>5650000</v>
      </c>
      <c r="I17" s="13">
        <v>1508000</v>
      </c>
      <c r="J17" s="13">
        <v>16851</v>
      </c>
      <c r="K17" s="14">
        <f>44626650-43973271</f>
        <v>653379</v>
      </c>
    </row>
    <row r="18" spans="1:11" ht="24.75" customHeight="1" thickBot="1">
      <c r="A18" s="17"/>
      <c r="B18" s="18"/>
      <c r="C18" s="19" t="s">
        <v>7</v>
      </c>
      <c r="D18" s="20">
        <f>SUM(E18:K18)</f>
        <v>46847281</v>
      </c>
      <c r="E18" s="20">
        <v>33156020</v>
      </c>
      <c r="F18" s="21">
        <v>200000</v>
      </c>
      <c r="G18" s="20">
        <v>4407650</v>
      </c>
      <c r="H18" s="20">
        <v>8750000</v>
      </c>
      <c r="I18" s="20">
        <v>0</v>
      </c>
      <c r="J18" s="20">
        <v>4693</v>
      </c>
      <c r="K18" s="22">
        <f>46847281-46518363</f>
        <v>328918</v>
      </c>
    </row>
    <row r="21" ht="13.5">
      <c r="C21" s="119"/>
    </row>
    <row r="22" ht="13.5">
      <c r="J22" s="63"/>
    </row>
  </sheetData>
  <sheetProtection/>
  <mergeCells count="14">
    <mergeCell ref="J4:J5"/>
    <mergeCell ref="K4:K5"/>
    <mergeCell ref="A6:C6"/>
    <mergeCell ref="B7:C7"/>
    <mergeCell ref="A1:K1"/>
    <mergeCell ref="A2:K2"/>
    <mergeCell ref="A3:A5"/>
    <mergeCell ref="B3:B5"/>
    <mergeCell ref="C3:C5"/>
    <mergeCell ref="D3:K3"/>
    <mergeCell ref="D4:D5"/>
    <mergeCell ref="E4:G4"/>
    <mergeCell ref="H4:H5"/>
    <mergeCell ref="I4:I5"/>
  </mergeCells>
  <printOptions/>
  <pageMargins left="0.7480314960629921" right="0.7480314960629921" top="0.984251968503937" bottom="0.9055118110236221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16">
      <selection activeCell="I41" sqref="I41"/>
    </sheetView>
  </sheetViews>
  <sheetFormatPr defaultColWidth="8.88671875" defaultRowHeight="13.5"/>
  <cols>
    <col min="1" max="1" width="7.77734375" style="0" customWidth="1"/>
    <col min="3" max="3" width="15.77734375" style="0" customWidth="1"/>
    <col min="4" max="4" width="14.21484375" style="0" customWidth="1"/>
    <col min="5" max="5" width="14.6640625" style="0" customWidth="1"/>
    <col min="6" max="6" width="22.99609375" style="0" customWidth="1"/>
    <col min="9" max="9" width="18.88671875" style="0" customWidth="1"/>
  </cols>
  <sheetData>
    <row r="1" spans="1:6" ht="29.25" customHeight="1">
      <c r="A1" s="227" t="s">
        <v>18</v>
      </c>
      <c r="B1" s="227"/>
      <c r="C1" s="227"/>
      <c r="D1" s="227"/>
      <c r="E1" s="227"/>
      <c r="F1" s="227"/>
    </row>
    <row r="2" s="23" customFormat="1" ht="13.5" customHeight="1">
      <c r="F2" s="28" t="s">
        <v>228</v>
      </c>
    </row>
    <row r="3" s="23" customFormat="1" ht="13.5" customHeight="1">
      <c r="F3" s="28" t="s">
        <v>229</v>
      </c>
    </row>
    <row r="4" s="23" customFormat="1" ht="18" customHeight="1" thickBot="1">
      <c r="F4" s="24" t="s">
        <v>19</v>
      </c>
    </row>
    <row r="5" spans="1:6" ht="19.5" customHeight="1">
      <c r="A5" s="235" t="s">
        <v>20</v>
      </c>
      <c r="B5" s="236"/>
      <c r="C5" s="236"/>
      <c r="D5" s="232" t="s">
        <v>27</v>
      </c>
      <c r="E5" s="233"/>
      <c r="F5" s="234"/>
    </row>
    <row r="6" spans="1:6" ht="13.5" customHeight="1">
      <c r="A6" s="228" t="s">
        <v>8</v>
      </c>
      <c r="B6" s="229"/>
      <c r="C6" s="229"/>
      <c r="D6" s="25">
        <f>SUM(D7:D23)</f>
        <v>1276902306</v>
      </c>
      <c r="E6" s="25">
        <f>SUM(E7:E23)</f>
        <v>1276902306</v>
      </c>
      <c r="F6" s="94"/>
    </row>
    <row r="7" spans="1:6" ht="13.5" customHeight="1">
      <c r="A7" s="228" t="s">
        <v>9</v>
      </c>
      <c r="B7" s="229"/>
      <c r="C7" s="229"/>
      <c r="D7" s="26"/>
      <c r="E7" s="26">
        <f>SUM(D8:D10)</f>
        <v>0</v>
      </c>
      <c r="F7" s="95"/>
    </row>
    <row r="8" spans="1:6" ht="13.5" customHeight="1">
      <c r="A8" s="228" t="s">
        <v>125</v>
      </c>
      <c r="B8" s="229"/>
      <c r="C8" s="229"/>
      <c r="D8" s="26"/>
      <c r="E8" s="26"/>
      <c r="F8" s="95"/>
    </row>
    <row r="9" spans="1:6" ht="13.5" customHeight="1">
      <c r="A9" s="228" t="s">
        <v>10</v>
      </c>
      <c r="B9" s="229"/>
      <c r="C9" s="229"/>
      <c r="D9" s="26"/>
      <c r="E9" s="26"/>
      <c r="F9" s="95"/>
    </row>
    <row r="10" spans="1:6" ht="13.5" customHeight="1">
      <c r="A10" s="228" t="s">
        <v>11</v>
      </c>
      <c r="B10" s="229"/>
      <c r="C10" s="229"/>
      <c r="D10" s="26"/>
      <c r="E10" s="26"/>
      <c r="F10" s="95"/>
    </row>
    <row r="11" spans="1:6" ht="13.5" customHeight="1">
      <c r="A11" s="228" t="s">
        <v>12</v>
      </c>
      <c r="B11" s="229"/>
      <c r="C11" s="229"/>
      <c r="D11" s="26"/>
      <c r="E11" s="26"/>
      <c r="F11" s="95"/>
    </row>
    <row r="12" spans="1:6" ht="13.5" customHeight="1">
      <c r="A12" s="228" t="s">
        <v>13</v>
      </c>
      <c r="B12" s="229"/>
      <c r="C12" s="229"/>
      <c r="D12" s="26"/>
      <c r="E12" s="26"/>
      <c r="F12" s="95"/>
    </row>
    <row r="13" spans="1:6" ht="13.5" customHeight="1">
      <c r="A13" s="228" t="s">
        <v>14</v>
      </c>
      <c r="B13" s="229"/>
      <c r="C13" s="229"/>
      <c r="D13" s="26"/>
      <c r="E13" s="26">
        <f>SUM(D14:D16)</f>
        <v>1153400000</v>
      </c>
      <c r="F13" s="95"/>
    </row>
    <row r="14" spans="1:6" ht="13.5" customHeight="1">
      <c r="A14" s="228" t="s">
        <v>15</v>
      </c>
      <c r="B14" s="229"/>
      <c r="C14" s="229"/>
      <c r="D14" s="26"/>
      <c r="E14" s="26"/>
      <c r="F14" s="95"/>
    </row>
    <row r="15" spans="1:6" ht="13.5" customHeight="1">
      <c r="A15" s="228" t="s">
        <v>16</v>
      </c>
      <c r="B15" s="229"/>
      <c r="C15" s="229"/>
      <c r="D15" s="26">
        <v>1139400000</v>
      </c>
      <c r="E15" s="26"/>
      <c r="F15" s="95"/>
    </row>
    <row r="16" spans="1:6" ht="13.5" customHeight="1">
      <c r="A16" s="228" t="s">
        <v>17</v>
      </c>
      <c r="B16" s="229"/>
      <c r="C16" s="229"/>
      <c r="D16" s="26">
        <v>14000000</v>
      </c>
      <c r="E16" s="26"/>
      <c r="F16" s="95"/>
    </row>
    <row r="17" spans="1:9" ht="13.5" customHeight="1">
      <c r="A17" s="228" t="s">
        <v>156</v>
      </c>
      <c r="B17" s="229"/>
      <c r="C17" s="229"/>
      <c r="D17" s="26">
        <v>122367561</v>
      </c>
      <c r="E17" s="26">
        <f>D17</f>
        <v>122367561</v>
      </c>
      <c r="F17" s="95"/>
      <c r="I17" s="63"/>
    </row>
    <row r="18" spans="1:6" ht="13.5" customHeight="1">
      <c r="A18" s="228" t="s">
        <v>157</v>
      </c>
      <c r="B18" s="229"/>
      <c r="C18" s="229"/>
      <c r="D18" s="26"/>
      <c r="E18" s="26"/>
      <c r="F18" s="95"/>
    </row>
    <row r="19" spans="1:6" ht="13.5" customHeight="1">
      <c r="A19" s="228" t="s">
        <v>158</v>
      </c>
      <c r="B19" s="229"/>
      <c r="C19" s="229"/>
      <c r="D19" s="26"/>
      <c r="E19" s="26"/>
      <c r="F19" s="95"/>
    </row>
    <row r="20" spans="1:9" ht="13.5" customHeight="1">
      <c r="A20" s="228" t="s">
        <v>159</v>
      </c>
      <c r="B20" s="229"/>
      <c r="C20" s="229"/>
      <c r="D20" s="26">
        <v>377506</v>
      </c>
      <c r="E20" s="26">
        <f>D20</f>
        <v>377506</v>
      </c>
      <c r="F20" s="95"/>
      <c r="I20" s="63"/>
    </row>
    <row r="21" spans="1:6" ht="13.5" customHeight="1">
      <c r="A21" s="228" t="s">
        <v>160</v>
      </c>
      <c r="B21" s="229"/>
      <c r="C21" s="229"/>
      <c r="D21" s="26"/>
      <c r="E21" s="26">
        <f>SUM(D22:D23)</f>
        <v>757239</v>
      </c>
      <c r="F21" s="95"/>
    </row>
    <row r="22" spans="1:6" ht="13.5" customHeight="1">
      <c r="A22" s="228" t="s">
        <v>21</v>
      </c>
      <c r="B22" s="229"/>
      <c r="C22" s="229"/>
      <c r="D22" s="26">
        <v>757239</v>
      </c>
      <c r="E22" s="26"/>
      <c r="F22" s="95"/>
    </row>
    <row r="23" spans="1:6" ht="13.5" customHeight="1">
      <c r="A23" s="228" t="s">
        <v>22</v>
      </c>
      <c r="B23" s="229"/>
      <c r="C23" s="229"/>
      <c r="D23" s="26"/>
      <c r="E23" s="26"/>
      <c r="F23" s="95"/>
    </row>
    <row r="24" spans="1:6" ht="13.5" customHeight="1">
      <c r="A24" s="222" t="s">
        <v>23</v>
      </c>
      <c r="B24" s="223"/>
      <c r="C24" s="223"/>
      <c r="D24" s="27">
        <f>SUM(D25:D46)</f>
        <v>1276902306</v>
      </c>
      <c r="E24" s="27">
        <f>SUM(E25:E46)</f>
        <v>1276902306</v>
      </c>
      <c r="F24" s="96"/>
    </row>
    <row r="25" spans="1:6" ht="13.5" customHeight="1">
      <c r="A25" s="222" t="s">
        <v>24</v>
      </c>
      <c r="B25" s="223"/>
      <c r="C25" s="223"/>
      <c r="D25" s="26"/>
      <c r="E25" s="26">
        <f>SUM(D26:D28)</f>
        <v>42457370</v>
      </c>
      <c r="F25" s="95"/>
    </row>
    <row r="26" spans="1:6" ht="13.5" customHeight="1">
      <c r="A26" s="222" t="s">
        <v>138</v>
      </c>
      <c r="B26" s="223"/>
      <c r="C26" s="223"/>
      <c r="D26" s="26">
        <v>7197600</v>
      </c>
      <c r="E26" s="26"/>
      <c r="F26" s="95"/>
    </row>
    <row r="27" spans="1:6" ht="13.5" customHeight="1">
      <c r="A27" s="222" t="s">
        <v>139</v>
      </c>
      <c r="B27" s="223"/>
      <c r="C27" s="223"/>
      <c r="D27" s="26">
        <v>19110000</v>
      </c>
      <c r="E27" s="26"/>
      <c r="F27" s="95"/>
    </row>
    <row r="28" spans="1:9" ht="13.5" customHeight="1">
      <c r="A28" s="222" t="s">
        <v>140</v>
      </c>
      <c r="B28" s="223"/>
      <c r="C28" s="223"/>
      <c r="D28" s="26">
        <v>16149770</v>
      </c>
      <c r="E28" s="26"/>
      <c r="F28" s="95"/>
      <c r="I28" s="63"/>
    </row>
    <row r="29" spans="1:6" ht="13.5" customHeight="1">
      <c r="A29" s="222" t="s">
        <v>133</v>
      </c>
      <c r="B29" s="223"/>
      <c r="C29" s="223"/>
      <c r="D29" s="26"/>
      <c r="E29" s="26">
        <f>SUM(D30:D39)</f>
        <v>63692300</v>
      </c>
      <c r="F29" s="95"/>
    </row>
    <row r="30" spans="1:6" ht="13.5" customHeight="1">
      <c r="A30" s="222" t="s">
        <v>126</v>
      </c>
      <c r="B30" s="223"/>
      <c r="C30" s="223"/>
      <c r="D30" s="26">
        <v>46658500</v>
      </c>
      <c r="E30" s="26"/>
      <c r="F30" s="95"/>
    </row>
    <row r="31" spans="1:9" ht="13.5" customHeight="1">
      <c r="A31" s="222" t="s">
        <v>127</v>
      </c>
      <c r="B31" s="223"/>
      <c r="C31" s="223"/>
      <c r="D31" s="26">
        <v>14000000</v>
      </c>
      <c r="E31" s="26"/>
      <c r="F31" s="95"/>
      <c r="I31" s="63"/>
    </row>
    <row r="32" spans="1:6" ht="13.5" customHeight="1">
      <c r="A32" s="224" t="s">
        <v>191</v>
      </c>
      <c r="B32" s="225"/>
      <c r="C32" s="226"/>
      <c r="D32" s="26"/>
      <c r="E32" s="26"/>
      <c r="F32" s="95"/>
    </row>
    <row r="33" spans="1:9" ht="13.5" customHeight="1">
      <c r="A33" s="222" t="s">
        <v>128</v>
      </c>
      <c r="B33" s="223"/>
      <c r="C33" s="223"/>
      <c r="D33" s="26">
        <v>90000</v>
      </c>
      <c r="E33" s="26"/>
      <c r="F33" s="95"/>
      <c r="I33" s="63"/>
    </row>
    <row r="34" spans="1:6" ht="13.5" customHeight="1">
      <c r="A34" s="222" t="s">
        <v>129</v>
      </c>
      <c r="B34" s="223"/>
      <c r="C34" s="223"/>
      <c r="D34" s="26"/>
      <c r="E34" s="26"/>
      <c r="F34" s="95"/>
    </row>
    <row r="35" spans="1:6" ht="13.5" customHeight="1">
      <c r="A35" s="224" t="s">
        <v>192</v>
      </c>
      <c r="B35" s="225"/>
      <c r="C35" s="226"/>
      <c r="D35" s="26">
        <v>1500000</v>
      </c>
      <c r="E35" s="26"/>
      <c r="F35" s="95"/>
    </row>
    <row r="36" spans="1:6" ht="13.5" customHeight="1">
      <c r="A36" s="222" t="s">
        <v>152</v>
      </c>
      <c r="B36" s="223"/>
      <c r="C36" s="223"/>
      <c r="D36" s="26">
        <v>1059800</v>
      </c>
      <c r="E36" s="26"/>
      <c r="F36" s="95"/>
    </row>
    <row r="37" spans="1:6" ht="13.5" customHeight="1">
      <c r="A37" s="222" t="s">
        <v>130</v>
      </c>
      <c r="B37" s="223"/>
      <c r="C37" s="223"/>
      <c r="D37" s="26">
        <v>354000</v>
      </c>
      <c r="E37" s="26"/>
      <c r="F37" s="95"/>
    </row>
    <row r="38" spans="1:6" ht="13.5" customHeight="1">
      <c r="A38" s="222" t="s">
        <v>131</v>
      </c>
      <c r="B38" s="223"/>
      <c r="C38" s="223"/>
      <c r="D38" s="26">
        <v>30000</v>
      </c>
      <c r="E38" s="26"/>
      <c r="F38" s="95"/>
    </row>
    <row r="39" spans="1:6" ht="13.5" customHeight="1">
      <c r="A39" s="222" t="s">
        <v>132</v>
      </c>
      <c r="B39" s="223"/>
      <c r="C39" s="223"/>
      <c r="D39" s="26"/>
      <c r="E39" s="26"/>
      <c r="F39" s="95"/>
    </row>
    <row r="40" spans="1:6" ht="13.5" customHeight="1">
      <c r="A40" s="222" t="s">
        <v>134</v>
      </c>
      <c r="B40" s="223"/>
      <c r="C40" s="223"/>
      <c r="D40" s="26"/>
      <c r="E40" s="26">
        <f>SUM(D41:D42)</f>
        <v>0</v>
      </c>
      <c r="F40" s="95"/>
    </row>
    <row r="41" spans="1:6" ht="13.5" customHeight="1">
      <c r="A41" s="222" t="s">
        <v>25</v>
      </c>
      <c r="B41" s="223"/>
      <c r="C41" s="223"/>
      <c r="D41" s="26"/>
      <c r="E41" s="26"/>
      <c r="F41" s="95"/>
    </row>
    <row r="42" spans="1:6" ht="13.5" customHeight="1">
      <c r="A42" s="222" t="s">
        <v>161</v>
      </c>
      <c r="B42" s="223"/>
      <c r="C42" s="223"/>
      <c r="D42" s="26"/>
      <c r="E42" s="26"/>
      <c r="F42" s="95"/>
    </row>
    <row r="43" spans="1:6" ht="13.5" customHeight="1">
      <c r="A43" s="222" t="s">
        <v>135</v>
      </c>
      <c r="B43" s="223"/>
      <c r="C43" s="223"/>
      <c r="D43" s="26">
        <v>14612960</v>
      </c>
      <c r="E43" s="26">
        <f>D43</f>
        <v>14612960</v>
      </c>
      <c r="F43" s="95"/>
    </row>
    <row r="44" spans="1:6" ht="13.5" customHeight="1">
      <c r="A44" s="222" t="s">
        <v>136</v>
      </c>
      <c r="B44" s="223"/>
      <c r="C44" s="223"/>
      <c r="D44" s="26">
        <v>276700000</v>
      </c>
      <c r="E44" s="26">
        <f>D44</f>
        <v>276700000</v>
      </c>
      <c r="F44" s="95"/>
    </row>
    <row r="45" spans="1:6" ht="13.5" customHeight="1">
      <c r="A45" s="222" t="s">
        <v>137</v>
      </c>
      <c r="B45" s="223"/>
      <c r="C45" s="223"/>
      <c r="D45" s="26"/>
      <c r="E45" s="26">
        <f>D45</f>
        <v>0</v>
      </c>
      <c r="F45" s="95"/>
    </row>
    <row r="46" spans="1:9" ht="13.5" customHeight="1">
      <c r="A46" s="222" t="s">
        <v>183</v>
      </c>
      <c r="B46" s="223"/>
      <c r="C46" s="223"/>
      <c r="D46" s="26">
        <v>879439676</v>
      </c>
      <c r="E46" s="26">
        <f>D46</f>
        <v>879439676</v>
      </c>
      <c r="F46" s="95"/>
      <c r="I46" s="98"/>
    </row>
    <row r="47" spans="1:9" ht="13.5" customHeight="1">
      <c r="A47" s="201" t="s">
        <v>26</v>
      </c>
      <c r="B47" s="203"/>
      <c r="C47" s="203"/>
      <c r="D47" s="26"/>
      <c r="E47" s="26"/>
      <c r="F47" s="160" t="s">
        <v>187</v>
      </c>
      <c r="I47" s="98"/>
    </row>
    <row r="48" spans="1:9" ht="13.5" customHeight="1">
      <c r="A48" s="201"/>
      <c r="B48" s="203"/>
      <c r="C48" s="203"/>
      <c r="D48" s="26"/>
      <c r="E48" s="26"/>
      <c r="F48" s="160" t="s">
        <v>188</v>
      </c>
      <c r="I48" s="98"/>
    </row>
    <row r="49" spans="1:9" ht="13.5" customHeight="1">
      <c r="A49" s="201"/>
      <c r="B49" s="203"/>
      <c r="C49" s="203"/>
      <c r="D49" s="26"/>
      <c r="E49" s="26"/>
      <c r="F49" s="159" t="s">
        <v>189</v>
      </c>
      <c r="I49" s="98"/>
    </row>
    <row r="50" spans="1:9" ht="13.5" customHeight="1">
      <c r="A50" s="201"/>
      <c r="B50" s="203"/>
      <c r="C50" s="203"/>
      <c r="D50" s="26"/>
      <c r="E50" s="26"/>
      <c r="F50" s="159" t="s">
        <v>190</v>
      </c>
      <c r="I50" s="98"/>
    </row>
    <row r="51" spans="1:9" ht="18.75" customHeight="1" thickBot="1">
      <c r="A51" s="230" t="s">
        <v>28</v>
      </c>
      <c r="B51" s="231"/>
      <c r="C51" s="231"/>
      <c r="D51" s="231"/>
      <c r="E51" s="231"/>
      <c r="F51" s="97">
        <v>879439676</v>
      </c>
      <c r="I51" s="98"/>
    </row>
  </sheetData>
  <sheetProtection/>
  <mergeCells count="46">
    <mergeCell ref="A17:C17"/>
    <mergeCell ref="A24:C24"/>
    <mergeCell ref="A47:C50"/>
    <mergeCell ref="A9:C9"/>
    <mergeCell ref="A10:C10"/>
    <mergeCell ref="A11:C11"/>
    <mergeCell ref="A12:C12"/>
    <mergeCell ref="A13:C13"/>
    <mergeCell ref="A14:C14"/>
    <mergeCell ref="A15:C15"/>
    <mergeCell ref="A16:C16"/>
    <mergeCell ref="A34:C34"/>
    <mergeCell ref="A51:E51"/>
    <mergeCell ref="D5:F5"/>
    <mergeCell ref="A5:C5"/>
    <mergeCell ref="A6:C6"/>
    <mergeCell ref="A7:C7"/>
    <mergeCell ref="A8:C8"/>
    <mergeCell ref="A21:C21"/>
    <mergeCell ref="A22:C22"/>
    <mergeCell ref="A25:C25"/>
    <mergeCell ref="A26:C26"/>
    <mergeCell ref="A27:C27"/>
    <mergeCell ref="A28:C28"/>
    <mergeCell ref="A32:C32"/>
    <mergeCell ref="A31:C31"/>
    <mergeCell ref="A33:C33"/>
    <mergeCell ref="A37:C37"/>
    <mergeCell ref="A39:C39"/>
    <mergeCell ref="A1:F1"/>
    <mergeCell ref="A38:C38"/>
    <mergeCell ref="A18:C18"/>
    <mergeCell ref="A19:C19"/>
    <mergeCell ref="A20:C20"/>
    <mergeCell ref="A30:C30"/>
    <mergeCell ref="A23:C23"/>
    <mergeCell ref="A36:C36"/>
    <mergeCell ref="A43:C43"/>
    <mergeCell ref="A44:C44"/>
    <mergeCell ref="A45:C45"/>
    <mergeCell ref="A46:C46"/>
    <mergeCell ref="A29:C29"/>
    <mergeCell ref="A40:C40"/>
    <mergeCell ref="A41:C41"/>
    <mergeCell ref="A42:C42"/>
    <mergeCell ref="A35:C35"/>
  </mergeCells>
  <printOptions/>
  <pageMargins left="0.32" right="0.32" top="0.64" bottom="0.56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SheetLayoutView="100" zoomScalePageLayoutView="0" workbookViewId="0" topLeftCell="A1">
      <selection activeCell="D5" sqref="D5"/>
    </sheetView>
  </sheetViews>
  <sheetFormatPr defaultColWidth="8.88671875" defaultRowHeight="13.5"/>
  <cols>
    <col min="1" max="1" width="7.77734375" style="30" customWidth="1"/>
    <col min="2" max="2" width="9.21484375" style="30" customWidth="1"/>
    <col min="3" max="3" width="34.4453125" style="30" customWidth="1"/>
    <col min="4" max="4" width="9.77734375" style="30" customWidth="1"/>
    <col min="5" max="5" width="8.10546875" style="30" customWidth="1"/>
    <col min="6" max="6" width="11.4453125" style="30" customWidth="1"/>
  </cols>
  <sheetData>
    <row r="1" spans="1:6" ht="31.5" customHeight="1">
      <c r="A1" s="44"/>
      <c r="B1" s="44"/>
      <c r="C1" s="44"/>
      <c r="D1" s="44"/>
      <c r="E1" s="44"/>
      <c r="F1" s="44"/>
    </row>
    <row r="2" spans="1:6" ht="31.5" customHeight="1">
      <c r="A2" s="237" t="s">
        <v>193</v>
      </c>
      <c r="B2" s="237"/>
      <c r="C2" s="237"/>
      <c r="D2" s="237"/>
      <c r="E2" s="237"/>
      <c r="F2" s="237"/>
    </row>
    <row r="3" spans="1:6" s="23" customFormat="1" ht="31.5" customHeight="1" thickBot="1">
      <c r="A3" s="44"/>
      <c r="B3" s="44"/>
      <c r="C3" s="44"/>
      <c r="D3" s="44"/>
      <c r="E3" s="44"/>
      <c r="F3" s="45" t="s">
        <v>32</v>
      </c>
    </row>
    <row r="4" spans="1:6" s="29" customFormat="1" ht="31.5" customHeight="1" thickBot="1">
      <c r="A4" s="83" t="s">
        <v>34</v>
      </c>
      <c r="B4" s="84" t="s">
        <v>35</v>
      </c>
      <c r="C4" s="84" t="s">
        <v>33</v>
      </c>
      <c r="D4" s="84" t="s">
        <v>36</v>
      </c>
      <c r="E4" s="84" t="s">
        <v>37</v>
      </c>
      <c r="F4" s="85" t="s">
        <v>38</v>
      </c>
    </row>
    <row r="5" spans="1:6" s="29" customFormat="1" ht="31.5" customHeight="1" thickBot="1" thickTop="1">
      <c r="A5" s="141" t="s">
        <v>194</v>
      </c>
      <c r="B5" s="182" t="s">
        <v>199</v>
      </c>
      <c r="C5" s="142" t="s">
        <v>200</v>
      </c>
      <c r="D5" s="143">
        <v>1139400000</v>
      </c>
      <c r="E5" s="142" t="s">
        <v>195</v>
      </c>
      <c r="F5" s="144"/>
    </row>
    <row r="6" spans="1:6" s="29" customFormat="1" ht="31.5" customHeight="1" thickBot="1">
      <c r="A6" s="238" t="s">
        <v>39</v>
      </c>
      <c r="B6" s="239"/>
      <c r="C6" s="239"/>
      <c r="D6" s="150">
        <f>SUM(D5:D5)</f>
        <v>1139400000</v>
      </c>
      <c r="E6" s="149" t="s">
        <v>31</v>
      </c>
      <c r="F6" s="151"/>
    </row>
    <row r="7" spans="1:6" ht="13.5">
      <c r="A7" s="44"/>
      <c r="B7" s="44"/>
      <c r="C7" s="44"/>
      <c r="D7" s="44"/>
      <c r="E7" s="44"/>
      <c r="F7" s="44"/>
    </row>
    <row r="8" spans="1:6" ht="13.5">
      <c r="A8" s="44"/>
      <c r="B8" s="44"/>
      <c r="C8" s="44"/>
      <c r="D8" s="44"/>
      <c r="E8" s="44"/>
      <c r="F8" s="44"/>
    </row>
    <row r="9" spans="1:6" ht="13.5">
      <c r="A9" s="44"/>
      <c r="B9" s="44"/>
      <c r="C9" s="44"/>
      <c r="D9" s="44"/>
      <c r="E9" s="44"/>
      <c r="F9" s="44"/>
    </row>
    <row r="10" spans="1:6" ht="13.5">
      <c r="A10" s="44"/>
      <c r="B10" s="44"/>
      <c r="C10" s="44"/>
      <c r="D10" s="44"/>
      <c r="E10" s="44"/>
      <c r="F10" s="44"/>
    </row>
    <row r="11" spans="1:6" ht="13.5">
      <c r="A11" s="44"/>
      <c r="B11" s="44"/>
      <c r="C11" s="102"/>
      <c r="D11" s="44"/>
      <c r="E11" s="44"/>
      <c r="F11" s="44"/>
    </row>
    <row r="12" spans="1:6" ht="13.5">
      <c r="A12" s="44"/>
      <c r="B12" s="44"/>
      <c r="C12" s="44"/>
      <c r="D12" s="44"/>
      <c r="E12" s="44"/>
      <c r="F12" s="44"/>
    </row>
    <row r="13" spans="1:6" ht="13.5">
      <c r="A13" s="44"/>
      <c r="B13" s="44"/>
      <c r="C13" s="102"/>
      <c r="D13" s="44"/>
      <c r="E13" s="44"/>
      <c r="F13" s="44"/>
    </row>
    <row r="14" spans="1:6" ht="13.5">
      <c r="A14" s="44"/>
      <c r="B14" s="44"/>
      <c r="C14" s="44"/>
      <c r="D14" s="44"/>
      <c r="E14" s="44"/>
      <c r="F14" s="44"/>
    </row>
  </sheetData>
  <sheetProtection/>
  <mergeCells count="2">
    <mergeCell ref="A2:F2"/>
    <mergeCell ref="A6:C6"/>
  </mergeCells>
  <printOptions/>
  <pageMargins left="0.49" right="0.48" top="1" bottom="0.63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SheetLayoutView="100" zoomScalePageLayoutView="0" workbookViewId="0" topLeftCell="A1">
      <selection activeCell="H18" sqref="H18"/>
    </sheetView>
  </sheetViews>
  <sheetFormatPr defaultColWidth="8.88671875" defaultRowHeight="13.5"/>
  <cols>
    <col min="1" max="1" width="7.77734375" style="30" customWidth="1"/>
    <col min="2" max="2" width="9.21484375" style="30" customWidth="1"/>
    <col min="3" max="3" width="34.4453125" style="30" customWidth="1"/>
    <col min="4" max="4" width="9.77734375" style="30" customWidth="1"/>
    <col min="5" max="5" width="8.10546875" style="30" customWidth="1"/>
    <col min="6" max="6" width="11.4453125" style="30" customWidth="1"/>
  </cols>
  <sheetData>
    <row r="1" spans="1:6" ht="31.5" customHeight="1">
      <c r="A1" s="44"/>
      <c r="B1" s="44"/>
      <c r="C1" s="44"/>
      <c r="D1" s="44"/>
      <c r="E1" s="44"/>
      <c r="F1" s="44"/>
    </row>
    <row r="2" spans="1:6" ht="31.5" customHeight="1">
      <c r="A2" s="237" t="s">
        <v>196</v>
      </c>
      <c r="B2" s="237"/>
      <c r="C2" s="237"/>
      <c r="D2" s="237"/>
      <c r="E2" s="237"/>
      <c r="F2" s="237"/>
    </row>
    <row r="3" spans="1:6" s="23" customFormat="1" ht="31.5" customHeight="1" thickBot="1">
      <c r="A3" s="44"/>
      <c r="B3" s="44"/>
      <c r="C3" s="44"/>
      <c r="D3" s="44"/>
      <c r="E3" s="44"/>
      <c r="F3" s="45" t="s">
        <v>32</v>
      </c>
    </row>
    <row r="4" spans="1:6" s="29" customFormat="1" ht="31.5" customHeight="1" thickBot="1">
      <c r="A4" s="68" t="s">
        <v>34</v>
      </c>
      <c r="B4" s="69" t="s">
        <v>35</v>
      </c>
      <c r="C4" s="69" t="s">
        <v>33</v>
      </c>
      <c r="D4" s="69" t="s">
        <v>36</v>
      </c>
      <c r="E4" s="69" t="s">
        <v>37</v>
      </c>
      <c r="F4" s="70" t="s">
        <v>38</v>
      </c>
    </row>
    <row r="5" spans="1:6" s="29" customFormat="1" ht="31.5" customHeight="1" thickTop="1">
      <c r="A5" s="183" t="s">
        <v>197</v>
      </c>
      <c r="B5" s="71" t="s">
        <v>164</v>
      </c>
      <c r="C5" s="71" t="s">
        <v>165</v>
      </c>
      <c r="D5" s="184">
        <v>6860000</v>
      </c>
      <c r="E5" s="71" t="s">
        <v>195</v>
      </c>
      <c r="F5" s="185"/>
    </row>
    <row r="6" spans="1:6" s="29" customFormat="1" ht="31.5" customHeight="1" thickBot="1">
      <c r="A6" s="146" t="s">
        <v>198</v>
      </c>
      <c r="B6" s="103" t="s">
        <v>164</v>
      </c>
      <c r="C6" s="103" t="s">
        <v>166</v>
      </c>
      <c r="D6" s="147">
        <v>7140000</v>
      </c>
      <c r="E6" s="103" t="s">
        <v>195</v>
      </c>
      <c r="F6" s="148"/>
    </row>
    <row r="7" spans="1:6" s="29" customFormat="1" ht="31.5" customHeight="1" thickBot="1">
      <c r="A7" s="238" t="s">
        <v>39</v>
      </c>
      <c r="B7" s="239"/>
      <c r="C7" s="239"/>
      <c r="D7" s="150">
        <f>SUM(D5:D6)</f>
        <v>14000000</v>
      </c>
      <c r="E7" s="149" t="s">
        <v>31</v>
      </c>
      <c r="F7" s="151"/>
    </row>
    <row r="8" spans="1:6" ht="13.5">
      <c r="A8" s="44"/>
      <c r="B8" s="44"/>
      <c r="C8" s="44"/>
      <c r="D8" s="44"/>
      <c r="E8" s="44"/>
      <c r="F8" s="44"/>
    </row>
    <row r="9" spans="1:6" ht="13.5">
      <c r="A9" s="44"/>
      <c r="B9" s="44"/>
      <c r="C9" s="44"/>
      <c r="D9" s="44"/>
      <c r="E9" s="44"/>
      <c r="F9" s="44"/>
    </row>
    <row r="10" spans="1:6" ht="13.5">
      <c r="A10" s="44"/>
      <c r="B10" s="44"/>
      <c r="C10" s="44"/>
      <c r="D10" s="44"/>
      <c r="E10" s="44"/>
      <c r="F10" s="44"/>
    </row>
    <row r="11" spans="1:6" ht="13.5">
      <c r="A11" s="44"/>
      <c r="B11" s="44"/>
      <c r="C11" s="44"/>
      <c r="D11" s="44"/>
      <c r="E11" s="44"/>
      <c r="F11" s="44"/>
    </row>
    <row r="12" spans="1:6" ht="13.5">
      <c r="A12" s="44"/>
      <c r="B12" s="44"/>
      <c r="C12" s="102"/>
      <c r="D12" s="44"/>
      <c r="E12" s="44"/>
      <c r="F12" s="44"/>
    </row>
    <row r="13" spans="1:6" ht="13.5">
      <c r="A13" s="44"/>
      <c r="B13" s="44"/>
      <c r="C13" s="44"/>
      <c r="D13" s="44"/>
      <c r="E13" s="44"/>
      <c r="F13" s="44"/>
    </row>
    <row r="14" spans="1:6" ht="13.5">
      <c r="A14" s="44"/>
      <c r="B14" s="44"/>
      <c r="C14" s="102"/>
      <c r="D14" s="44"/>
      <c r="E14" s="44"/>
      <c r="F14" s="44"/>
    </row>
    <row r="15" spans="1:6" ht="13.5">
      <c r="A15" s="44"/>
      <c r="B15" s="44"/>
      <c r="C15" s="44"/>
      <c r="D15" s="44"/>
      <c r="E15" s="44"/>
      <c r="F15" s="44"/>
    </row>
  </sheetData>
  <sheetProtection/>
  <mergeCells count="2">
    <mergeCell ref="A2:F2"/>
    <mergeCell ref="A7:C7"/>
  </mergeCells>
  <printOptions/>
  <pageMargins left="0.49" right="0.48" top="1" bottom="0.63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">
      <selection activeCell="J22" sqref="J22"/>
    </sheetView>
  </sheetViews>
  <sheetFormatPr defaultColWidth="8.88671875" defaultRowHeight="13.5"/>
  <cols>
    <col min="1" max="1" width="7.77734375" style="30" customWidth="1"/>
    <col min="2" max="2" width="9.21484375" style="30" customWidth="1"/>
    <col min="3" max="3" width="32.21484375" style="30" customWidth="1"/>
    <col min="4" max="4" width="12.10546875" style="30" customWidth="1"/>
    <col min="5" max="5" width="8.10546875" style="30" customWidth="1"/>
    <col min="6" max="6" width="11.4453125" style="30" customWidth="1"/>
  </cols>
  <sheetData>
    <row r="1" spans="1:6" ht="31.5" customHeight="1">
      <c r="A1" s="44"/>
      <c r="B1" s="44"/>
      <c r="C1" s="44"/>
      <c r="D1" s="44"/>
      <c r="E1" s="44"/>
      <c r="F1" s="44"/>
    </row>
    <row r="2" spans="1:6" ht="31.5" customHeight="1">
      <c r="A2" s="237" t="s">
        <v>142</v>
      </c>
      <c r="B2" s="237"/>
      <c r="C2" s="237"/>
      <c r="D2" s="237"/>
      <c r="E2" s="237"/>
      <c r="F2" s="237"/>
    </row>
    <row r="3" spans="1:6" s="23" customFormat="1" ht="31.5" customHeight="1" thickBot="1">
      <c r="A3" s="44"/>
      <c r="B3" s="44"/>
      <c r="C3" s="44"/>
      <c r="D3" s="44"/>
      <c r="E3" s="44"/>
      <c r="F3" s="45" t="s">
        <v>32</v>
      </c>
    </row>
    <row r="4" spans="1:6" s="29" customFormat="1" ht="31.5" customHeight="1" thickBot="1">
      <c r="A4" s="68" t="s">
        <v>0</v>
      </c>
      <c r="B4" s="69" t="s">
        <v>1</v>
      </c>
      <c r="C4" s="69" t="s">
        <v>143</v>
      </c>
      <c r="D4" s="69" t="s">
        <v>27</v>
      </c>
      <c r="E4" s="250" t="s">
        <v>116</v>
      </c>
      <c r="F4" s="251"/>
    </row>
    <row r="5" spans="1:6" s="29" customFormat="1" ht="31.5" customHeight="1" thickTop="1">
      <c r="A5" s="255" t="s">
        <v>201</v>
      </c>
      <c r="B5" s="256" t="s">
        <v>201</v>
      </c>
      <c r="C5" s="142" t="s">
        <v>202</v>
      </c>
      <c r="D5" s="143">
        <v>3506100</v>
      </c>
      <c r="E5" s="257"/>
      <c r="F5" s="258"/>
    </row>
    <row r="6" spans="1:6" s="29" customFormat="1" ht="31.5" customHeight="1">
      <c r="A6" s="242"/>
      <c r="B6" s="240"/>
      <c r="C6" s="72" t="s">
        <v>203</v>
      </c>
      <c r="D6" s="145">
        <v>55510761</v>
      </c>
      <c r="E6" s="245"/>
      <c r="F6" s="246"/>
    </row>
    <row r="7" spans="1:6" s="29" customFormat="1" ht="31.5" customHeight="1">
      <c r="A7" s="242"/>
      <c r="B7" s="240"/>
      <c r="C7" s="72" t="s">
        <v>204</v>
      </c>
      <c r="D7" s="145">
        <v>63350700</v>
      </c>
      <c r="E7" s="245"/>
      <c r="F7" s="246"/>
    </row>
    <row r="8" spans="1:6" s="29" customFormat="1" ht="31.5" customHeight="1">
      <c r="A8" s="242" t="s">
        <v>162</v>
      </c>
      <c r="B8" s="240" t="s">
        <v>162</v>
      </c>
      <c r="C8" s="72" t="s">
        <v>205</v>
      </c>
      <c r="D8" s="99">
        <v>193467</v>
      </c>
      <c r="E8" s="245"/>
      <c r="F8" s="246"/>
    </row>
    <row r="9" spans="1:6" s="29" customFormat="1" ht="31.5" customHeight="1">
      <c r="A9" s="242"/>
      <c r="B9" s="240"/>
      <c r="C9" s="72" t="s">
        <v>206</v>
      </c>
      <c r="D9" s="99">
        <v>183883</v>
      </c>
      <c r="E9" s="245"/>
      <c r="F9" s="246"/>
    </row>
    <row r="10" spans="1:6" s="29" customFormat="1" ht="31.5" customHeight="1">
      <c r="A10" s="242"/>
      <c r="B10" s="240"/>
      <c r="C10" s="72" t="s">
        <v>207</v>
      </c>
      <c r="D10" s="99">
        <v>156</v>
      </c>
      <c r="E10" s="245"/>
      <c r="F10" s="246"/>
    </row>
    <row r="11" spans="1:6" s="29" customFormat="1" ht="31.5" customHeight="1">
      <c r="A11" s="242" t="s">
        <v>93</v>
      </c>
      <c r="B11" s="240" t="s">
        <v>93</v>
      </c>
      <c r="C11" s="72" t="s">
        <v>144</v>
      </c>
      <c r="D11" s="99">
        <v>1360</v>
      </c>
      <c r="E11" s="240"/>
      <c r="F11" s="241"/>
    </row>
    <row r="12" spans="1:6" s="29" customFormat="1" ht="31.5" customHeight="1">
      <c r="A12" s="242"/>
      <c r="B12" s="240"/>
      <c r="C12" s="72" t="s">
        <v>145</v>
      </c>
      <c r="D12" s="99">
        <v>5879</v>
      </c>
      <c r="E12" s="240"/>
      <c r="F12" s="241"/>
    </row>
    <row r="13" spans="1:6" s="29" customFormat="1" ht="31.5" customHeight="1" thickBot="1">
      <c r="A13" s="243"/>
      <c r="B13" s="244"/>
      <c r="C13" s="73" t="s">
        <v>146</v>
      </c>
      <c r="D13" s="100">
        <v>750000</v>
      </c>
      <c r="E13" s="244"/>
      <c r="F13" s="252"/>
    </row>
    <row r="14" spans="1:6" s="29" customFormat="1" ht="31.5" customHeight="1" thickBot="1" thickTop="1">
      <c r="A14" s="247" t="s">
        <v>39</v>
      </c>
      <c r="B14" s="248"/>
      <c r="C14" s="249"/>
      <c r="D14" s="101">
        <f>SUM(D5:D13)</f>
        <v>123502306</v>
      </c>
      <c r="E14" s="253" t="s">
        <v>31</v>
      </c>
      <c r="F14" s="254"/>
    </row>
    <row r="15" spans="1:6" ht="13.5">
      <c r="A15" s="44"/>
      <c r="B15" s="44"/>
      <c r="C15" s="44"/>
      <c r="D15" s="44"/>
      <c r="E15" s="44"/>
      <c r="F15" s="44"/>
    </row>
    <row r="16" spans="1:6" ht="13.5">
      <c r="A16" s="44"/>
      <c r="B16" s="44"/>
      <c r="C16" s="44"/>
      <c r="D16" s="44"/>
      <c r="E16" s="44"/>
      <c r="F16" s="44"/>
    </row>
    <row r="17" spans="1:6" ht="13.5">
      <c r="A17" s="44"/>
      <c r="B17" s="44"/>
      <c r="C17" s="44"/>
      <c r="D17" s="44"/>
      <c r="E17" s="44"/>
      <c r="F17" s="44"/>
    </row>
    <row r="18" spans="1:6" ht="13.5">
      <c r="A18" s="44"/>
      <c r="B18" s="44"/>
      <c r="C18" s="44"/>
      <c r="D18" s="44"/>
      <c r="E18" s="44"/>
      <c r="F18" s="44"/>
    </row>
    <row r="19" spans="1:6" ht="13.5">
      <c r="A19" s="44"/>
      <c r="B19" s="44"/>
      <c r="C19" s="44"/>
      <c r="D19" s="44"/>
      <c r="E19" s="44"/>
      <c r="F19" s="44"/>
    </row>
    <row r="20" spans="1:6" ht="13.5">
      <c r="A20" s="44"/>
      <c r="B20" s="44"/>
      <c r="C20" s="44"/>
      <c r="D20" s="44"/>
      <c r="E20" s="44"/>
      <c r="F20" s="44"/>
    </row>
    <row r="21" spans="1:6" ht="13.5">
      <c r="A21" s="44"/>
      <c r="B21" s="44"/>
      <c r="C21" s="44"/>
      <c r="D21" s="44"/>
      <c r="E21" s="44"/>
      <c r="F21" s="44"/>
    </row>
    <row r="22" spans="1:6" ht="13.5">
      <c r="A22" s="44"/>
      <c r="B22" s="44"/>
      <c r="C22" s="44"/>
      <c r="D22" s="44"/>
      <c r="E22" s="44"/>
      <c r="F22" s="44"/>
    </row>
  </sheetData>
  <sheetProtection/>
  <mergeCells count="19">
    <mergeCell ref="A2:F2"/>
    <mergeCell ref="A14:C14"/>
    <mergeCell ref="E4:F4"/>
    <mergeCell ref="E13:F13"/>
    <mergeCell ref="E14:F14"/>
    <mergeCell ref="A5:A7"/>
    <mergeCell ref="B5:B7"/>
    <mergeCell ref="A8:A10"/>
    <mergeCell ref="B8:B10"/>
    <mergeCell ref="E5:F5"/>
    <mergeCell ref="E12:F12"/>
    <mergeCell ref="A11:A13"/>
    <mergeCell ref="B11:B13"/>
    <mergeCell ref="E6:F6"/>
    <mergeCell ref="E7:F7"/>
    <mergeCell ref="E10:F10"/>
    <mergeCell ref="E8:F8"/>
    <mergeCell ref="E9:F9"/>
    <mergeCell ref="E11:F11"/>
  </mergeCells>
  <printOptions/>
  <pageMargins left="0.49" right="0.48" top="1" bottom="0.63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zoomScalePageLayoutView="0" workbookViewId="0" topLeftCell="A1">
      <selection activeCell="H15" sqref="H15"/>
    </sheetView>
  </sheetViews>
  <sheetFormatPr defaultColWidth="8.88671875" defaultRowHeight="13.5"/>
  <cols>
    <col min="1" max="1" width="11.77734375" style="66" customWidth="1"/>
    <col min="2" max="2" width="12.77734375" style="66" customWidth="1"/>
    <col min="3" max="3" width="15.6640625" style="66" customWidth="1"/>
    <col min="4" max="4" width="26.5546875" style="66" customWidth="1"/>
    <col min="5" max="5" width="11.10546875" style="0" customWidth="1"/>
    <col min="6" max="6" width="10.3359375" style="0" bestFit="1" customWidth="1"/>
    <col min="8" max="8" width="16.99609375" style="0" customWidth="1"/>
  </cols>
  <sheetData>
    <row r="1" spans="1:5" ht="30" customHeight="1">
      <c r="A1" s="259" t="s">
        <v>114</v>
      </c>
      <c r="B1" s="259"/>
      <c r="C1" s="259"/>
      <c r="D1" s="259"/>
      <c r="E1" s="260"/>
    </row>
    <row r="2" spans="1:5" ht="19.5" customHeight="1">
      <c r="A2" s="48"/>
      <c r="B2" s="48"/>
      <c r="C2" s="48"/>
      <c r="D2" s="48"/>
      <c r="E2" s="47"/>
    </row>
    <row r="3" spans="1:5" ht="19.5" customHeight="1" thickBot="1">
      <c r="A3" s="48"/>
      <c r="B3" s="48"/>
      <c r="C3" s="48"/>
      <c r="D3" s="48"/>
      <c r="E3" s="45" t="s">
        <v>32</v>
      </c>
    </row>
    <row r="4" spans="1:5" ht="30" customHeight="1" thickBot="1">
      <c r="A4" s="68" t="s">
        <v>46</v>
      </c>
      <c r="B4" s="69" t="s">
        <v>115</v>
      </c>
      <c r="C4" s="69" t="s">
        <v>27</v>
      </c>
      <c r="D4" s="69" t="s">
        <v>60</v>
      </c>
      <c r="E4" s="76" t="s">
        <v>116</v>
      </c>
    </row>
    <row r="5" spans="1:5" ht="30" customHeight="1" thickTop="1">
      <c r="A5" s="80" t="s">
        <v>117</v>
      </c>
      <c r="B5" s="89" t="s">
        <v>118</v>
      </c>
      <c r="C5" s="105">
        <v>5000000</v>
      </c>
      <c r="D5" s="90"/>
      <c r="E5" s="91"/>
    </row>
    <row r="6" spans="1:6" ht="30" customHeight="1">
      <c r="A6" s="82" t="s">
        <v>119</v>
      </c>
      <c r="B6" s="46" t="s">
        <v>119</v>
      </c>
      <c r="C6" s="106"/>
      <c r="D6" s="46"/>
      <c r="E6" s="93"/>
      <c r="F6" s="30"/>
    </row>
    <row r="7" spans="1:6" ht="30" customHeight="1">
      <c r="A7" s="261" t="s">
        <v>213</v>
      </c>
      <c r="B7" s="71" t="s">
        <v>120</v>
      </c>
      <c r="C7" s="107">
        <v>739520</v>
      </c>
      <c r="D7" s="71"/>
      <c r="E7" s="92"/>
      <c r="F7" s="67"/>
    </row>
    <row r="8" spans="1:6" ht="30" customHeight="1">
      <c r="A8" s="242"/>
      <c r="B8" s="72" t="s">
        <v>121</v>
      </c>
      <c r="C8" s="108">
        <v>1060200</v>
      </c>
      <c r="D8" s="72"/>
      <c r="E8" s="77"/>
      <c r="F8" s="30"/>
    </row>
    <row r="9" spans="1:6" ht="30" customHeight="1">
      <c r="A9" s="262"/>
      <c r="B9" s="103" t="s">
        <v>147</v>
      </c>
      <c r="C9" s="109">
        <v>226820</v>
      </c>
      <c r="D9" s="147"/>
      <c r="E9" s="104"/>
      <c r="F9" s="30"/>
    </row>
    <row r="10" spans="1:6" ht="30" customHeight="1" thickBot="1">
      <c r="A10" s="243"/>
      <c r="B10" s="73" t="s">
        <v>122</v>
      </c>
      <c r="C10" s="110">
        <v>171060</v>
      </c>
      <c r="D10" s="73"/>
      <c r="E10" s="78"/>
      <c r="F10" s="30"/>
    </row>
    <row r="11" spans="1:5" ht="30" customHeight="1" thickBot="1" thickTop="1">
      <c r="A11" s="263" t="s">
        <v>123</v>
      </c>
      <c r="B11" s="264"/>
      <c r="C11" s="111">
        <f>SUM(C5:C10)</f>
        <v>7197600</v>
      </c>
      <c r="D11" s="74"/>
      <c r="E11" s="79"/>
    </row>
    <row r="19" ht="13.5">
      <c r="C19" s="114"/>
    </row>
    <row r="20" ht="13.5">
      <c r="D20" s="114"/>
    </row>
  </sheetData>
  <sheetProtection/>
  <mergeCells count="3">
    <mergeCell ref="A1:E1"/>
    <mergeCell ref="A7:A10"/>
    <mergeCell ref="A11:B11"/>
  </mergeCells>
  <printOptions/>
  <pageMargins left="0.62" right="0.61" top="0.98425196850393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2014-04-04T05:28:17Z</cp:lastPrinted>
  <dcterms:created xsi:type="dcterms:W3CDTF">2007-01-25T02:46:58Z</dcterms:created>
  <dcterms:modified xsi:type="dcterms:W3CDTF">2014-04-07T01:15:31Z</dcterms:modified>
  <cp:category/>
  <cp:version/>
  <cp:contentType/>
  <cp:contentStatus/>
</cp:coreProperties>
</file>